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勾稽关系验证" sheetId="1" state="visible" r:id="rId1"/>
    <sheet name="杜邦分析" sheetId="2" state="visible" r:id="rId2"/>
    <sheet name="现金流质量" sheetId="3" state="visible" r:id="rId3"/>
    <sheet name="营运资本分析" sheetId="4" state="visible" r:id="rId4"/>
    <sheet name="使用说明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5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b val="1"/>
      <color rgb="001F4E79"/>
      <sz val="11"/>
    </font>
    <font>
      <name val="Arial"/>
      <b val="1"/>
      <color rgb="00FFFFFF"/>
      <sz val="11"/>
    </font>
    <font>
      <name val="Arial"/>
      <sz val="11"/>
    </font>
    <font>
      <name val="Arial"/>
      <color rgb="00666666"/>
      <sz val="10"/>
    </font>
    <font>
      <name val="Arial"/>
      <color rgb="00C00000"/>
      <sz val="10"/>
    </font>
    <font>
      <name val="Arial"/>
      <b val="1"/>
      <sz val="11"/>
    </font>
    <font>
      <name val="Arial"/>
      <sz val="9"/>
    </font>
    <font>
      <name val="Arial"/>
      <b val="1"/>
      <color rgb="00C00000"/>
      <sz val="10"/>
    </font>
    <font>
      <name val="Arial"/>
      <color rgb="00C00000"/>
      <sz val="11"/>
    </font>
    <font>
      <name val="Arial"/>
      <color rgb="00666666"/>
      <sz val="9"/>
    </font>
    <font>
      <name val="Arial"/>
      <sz val="10"/>
    </font>
    <font>
      <name val="Arial"/>
      <b val="1"/>
      <color rgb="001F4E79"/>
      <sz val="10"/>
    </font>
    <font>
      <name val="Arial"/>
      <color rgb="001F4E79"/>
      <sz val="10"/>
    </font>
  </fonts>
  <fills count="8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FFFFD6"/>
        <bgColor rgb="00FFFFD6"/>
      </patternFill>
    </fill>
    <fill>
      <patternFill patternType="solid">
        <fgColor rgb="00E2EFDA"/>
        <bgColor rgb="00E2EFDA"/>
      </patternFill>
    </fill>
    <fill>
      <patternFill patternType="solid">
        <fgColor rgb="00FFF2CC"/>
        <bgColor rgb="00FFF2CC"/>
      </patternFill>
    </fill>
    <fill>
      <patternFill patternType="solid">
        <fgColor rgb="00FCE4D6"/>
        <bgColor rgb="00FCE4D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9" fillId="0" borderId="0" pivotButton="0" quotePrefix="0" xfId="0"/>
    <xf numFmtId="0" fontId="7" fillId="0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left" vertical="center" wrapText="1"/>
    </xf>
    <xf numFmtId="164" fontId="4" fillId="6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2" fontId="4" fillId="6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0" fontId="2" fillId="7" borderId="0" pivotButton="0" quotePrefix="0" xfId="0"/>
    <xf numFmtId="0" fontId="4" fillId="0" borderId="0" pivotButton="0" quotePrefix="0" xfId="0"/>
    <xf numFmtId="0" fontId="10" fillId="0" borderId="0" pivotButton="0" quotePrefix="0" xfId="0"/>
    <xf numFmtId="0" fontId="7" fillId="6" borderId="0" pivotButton="0" quotePrefix="0" xfId="0"/>
    <xf numFmtId="0" fontId="11" fillId="0" borderId="0" pivotButton="0" quotePrefix="0" xfId="0"/>
    <xf numFmtId="0" fontId="2" fillId="2" borderId="1" applyAlignment="1" pivotButton="0" quotePrefix="0" xfId="0">
      <alignment horizontal="left" vertical="center" wrapText="1"/>
    </xf>
    <xf numFmtId="165" fontId="4" fillId="6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0" pivotButton="0" quotePrefix="0" xfId="0"/>
    <xf numFmtId="0" fontId="6" fillId="0" borderId="0" pivotButton="0" quotePrefix="0" xfId="0"/>
    <xf numFmtId="0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三大报表勾稽关系验证 —— 百威亚太 FY2025</t>
        </is>
      </c>
    </row>
    <row r="3">
      <c r="A3" s="2" t="inlineStr">
        <is>
          <t>勾稽1：净利润 → 留存收益（利润表 → 资产负债表）</t>
        </is>
      </c>
    </row>
    <row r="4">
      <c r="A4" s="3" t="inlineStr">
        <is>
          <t>项目</t>
        </is>
      </c>
      <c r="B4" s="3" t="inlineStr">
        <is>
          <t>金额（百万美元）</t>
        </is>
      </c>
      <c r="C4" s="3" t="inlineStr">
        <is>
          <t>来源</t>
        </is>
      </c>
      <c r="D4" s="3" t="inlineStr">
        <is>
          <t>验证</t>
        </is>
      </c>
    </row>
    <row r="6">
      <c r="A6" s="4" t="inlineStr">
        <is>
          <t>年初留存收益（FY2024 末）</t>
        </is>
      </c>
      <c r="B6" s="5" t="n">
        <v>4698</v>
      </c>
      <c r="C6" s="6" t="inlineStr">
        <is>
          <t>BS FY2024</t>
        </is>
      </c>
      <c r="D6" s="7" t="inlineStr"/>
    </row>
    <row r="7">
      <c r="A7" s="4" t="inlineStr">
        <is>
          <t>+ 本年净利润</t>
        </is>
      </c>
      <c r="B7" s="5" t="n">
        <v>489</v>
      </c>
      <c r="C7" s="6" t="inlineStr">
        <is>
          <t>IS FY2025</t>
        </is>
      </c>
      <c r="D7" s="7" t="inlineStr"/>
    </row>
    <row r="8">
      <c r="A8" s="4" t="inlineStr">
        <is>
          <t>- 分红</t>
        </is>
      </c>
      <c r="B8" s="8" t="n"/>
      <c r="C8" s="6" t="inlineStr">
        <is>
          <t>需查找年报</t>
        </is>
      </c>
      <c r="D8" s="7" t="inlineStr">
        <is>
          <t>🔍 你要找的数字</t>
        </is>
      </c>
    </row>
    <row r="9">
      <c r="A9" s="4">
        <f> 计算出的年末留存收益</f>
        <v/>
      </c>
      <c r="B9" s="8" t="n"/>
      <c r="C9" s="6">
        <f>B6+B7（如有分红则减）</f>
        <v/>
      </c>
      <c r="D9" s="7" t="inlineStr">
        <is>
          <t>公式待补</t>
        </is>
      </c>
    </row>
    <row r="10">
      <c r="A10" s="4" t="inlineStr">
        <is>
          <t>实际年末留存收益（FY2025 末）</t>
        </is>
      </c>
      <c r="B10" s="5" t="n">
        <v>5192</v>
      </c>
      <c r="C10" s="6" t="inlineStr">
        <is>
          <t>BS FY2025</t>
        </is>
      </c>
      <c r="D10" s="7" t="inlineStr"/>
    </row>
    <row r="11">
      <c r="A11" s="4" t="inlineStr">
        <is>
          <t>差额</t>
        </is>
      </c>
      <c r="B11" s="8" t="n"/>
      <c r="C11" s="6">
        <f>B10-B8</f>
        <v/>
      </c>
      <c r="D11" s="7" t="inlineStr">
        <is>
          <t>≠0 → 有分红/汇率调整/其他综合收益</t>
        </is>
      </c>
    </row>
    <row r="14">
      <c r="A14" s="2" t="inlineStr">
        <is>
          <t>勾稽2：利润表 → 现金流量表（间接法逻辑）</t>
        </is>
      </c>
    </row>
    <row r="15">
      <c r="A15" s="3" t="inlineStr">
        <is>
          <t>调整步骤</t>
        </is>
      </c>
      <c r="B15" s="3" t="inlineStr">
        <is>
          <t>金额（百万美元）</t>
        </is>
      </c>
      <c r="C15" s="3" t="inlineStr">
        <is>
          <t>方向</t>
        </is>
      </c>
      <c r="D15" s="3" t="inlineStr">
        <is>
          <t>会计逻辑</t>
        </is>
      </c>
    </row>
    <row r="16">
      <c r="A16" s="9" t="inlineStr">
        <is>
          <t>净利润（起点）</t>
        </is>
      </c>
      <c r="B16" s="5" t="n">
        <v>489</v>
      </c>
      <c r="C16" s="10" t="inlineStr"/>
      <c r="D16" s="11" t="inlineStr">
        <is>
          <t>权责发生制下的「应赚」</t>
        </is>
      </c>
    </row>
    <row r="17">
      <c r="A17" s="4" t="inlineStr">
        <is>
          <t>+ 折旧与摊销</t>
        </is>
      </c>
      <c r="B17" s="8" t="n"/>
      <c r="C17" s="10" t="inlineStr">
        <is>
          <t>+</t>
        </is>
      </c>
      <c r="D17" s="11" t="inlineStr">
        <is>
          <t>利润表扣了，但没付现金——加回</t>
        </is>
      </c>
    </row>
    <row r="18">
      <c r="A18" s="4" t="inlineStr">
        <is>
          <t>- 应收账款增加 / + 应收账款减少</t>
        </is>
      </c>
      <c r="B18" s="8" t="n"/>
      <c r="C18" s="10" t="inlineStr">
        <is>
          <t>+/-</t>
        </is>
      </c>
      <c r="D18" s="11" t="inlineStr">
        <is>
          <t>应收↑ = 货卖了没收钱 → 现金流比利润差</t>
        </is>
      </c>
    </row>
    <row r="19">
      <c r="A19" s="4" t="inlineStr">
        <is>
          <t>+ 应付账款增加 / - 应付账款减少</t>
        </is>
      </c>
      <c r="B19" s="8" t="n"/>
      <c r="C19" s="10" t="inlineStr">
        <is>
          <t>+/-</t>
        </is>
      </c>
      <c r="D19" s="11" t="inlineStr">
        <is>
          <t>应付↑ = 欠供应商的还没还 → 现金流比利润好</t>
        </is>
      </c>
    </row>
    <row r="20">
      <c r="A20" s="4" t="inlineStr">
        <is>
          <t>- 存货增加 / + 存货减少</t>
        </is>
      </c>
      <c r="B20" s="8" t="n"/>
      <c r="C20" s="10" t="inlineStr">
        <is>
          <t>+/-</t>
        </is>
      </c>
      <c r="D20" s="11" t="inlineStr">
        <is>
          <t>存货↑ = 钱锁在仓库里 → 减少现金流</t>
        </is>
      </c>
    </row>
    <row r="21">
      <c r="A21" s="9">
        <f> 经营活动现金流（终点）</f>
        <v/>
      </c>
      <c r="B21" s="5" t="n">
        <v>951</v>
      </c>
      <c r="C21" s="10" t="inlineStr"/>
      <c r="D21" s="11" t="inlineStr">
        <is>
          <t>收付实现制下的「真金白银」</t>
        </is>
      </c>
    </row>
    <row r="24">
      <c r="A24" s="12" t="inlineStr">
        <is>
          <t>💡 差值 462 = 折旧(约310) + 营运资本变动(~152)。折旧占大头→百威是重资产→OCF天然&gt;NI</t>
        </is>
      </c>
    </row>
    <row r="26">
      <c r="A26" s="2" t="inlineStr">
        <is>
          <t>勾稽3：现金变动 → 三类现金流合计</t>
        </is>
      </c>
    </row>
    <row r="27">
      <c r="A27" s="3" t="inlineStr">
        <is>
          <t>项目</t>
        </is>
      </c>
      <c r="B27" s="3" t="inlineStr">
        <is>
          <t>金额（百万美元）</t>
        </is>
      </c>
      <c r="C27" s="3" t="inlineStr">
        <is>
          <t>方向</t>
        </is>
      </c>
      <c r="D27" s="3" t="inlineStr">
        <is>
          <t>验证</t>
        </is>
      </c>
    </row>
    <row r="28">
      <c r="A28" s="13" t="inlineStr">
        <is>
          <t>现金（年初 FY2024 末）</t>
        </is>
      </c>
      <c r="B28" s="5" t="n">
        <v>2867</v>
      </c>
      <c r="C28" s="10" t="inlineStr"/>
      <c r="D28" s="6" t="inlineStr"/>
    </row>
    <row r="29">
      <c r="A29" s="4" t="inlineStr">
        <is>
          <t>经营现金流</t>
        </is>
      </c>
      <c r="B29" s="5" t="n">
        <v>951</v>
      </c>
      <c r="C29" s="10" t="inlineStr">
        <is>
          <t>+</t>
        </is>
      </c>
      <c r="D29" s="6" t="inlineStr"/>
    </row>
    <row r="30">
      <c r="A30" s="4" t="inlineStr">
        <is>
          <t>投资现金流</t>
        </is>
      </c>
      <c r="B30" s="5" t="n">
        <v>-500</v>
      </c>
      <c r="C30" s="10" t="inlineStr">
        <is>
          <t>-</t>
        </is>
      </c>
      <c r="D30" s="6" t="inlineStr">
        <is>
          <t>含 CapEx -307</t>
        </is>
      </c>
    </row>
    <row r="31">
      <c r="A31" s="4" t="inlineStr">
        <is>
          <t>融资现金流</t>
        </is>
      </c>
      <c r="B31" s="5" t="n">
        <v>-490</v>
      </c>
      <c r="C31" s="10" t="inlineStr">
        <is>
          <t>-</t>
        </is>
      </c>
      <c r="D31" s="6" t="inlineStr">
        <is>
          <t>含还债/分红</t>
        </is>
      </c>
    </row>
    <row r="32">
      <c r="A32" s="4" t="inlineStr">
        <is>
          <t>三类合计</t>
        </is>
      </c>
      <c r="B32" s="8" t="n"/>
      <c r="C32" s="10">
        <f>B29+B30+B31</f>
        <v/>
      </c>
      <c r="D32" s="6" t="inlineStr"/>
    </row>
    <row r="33">
      <c r="A33" s="13" t="inlineStr">
        <is>
          <t>现金（年末 FY2025 末）应为</t>
        </is>
      </c>
      <c r="B33" s="8" t="n"/>
      <c r="C33" s="10">
        <f>B28+B32</f>
        <v/>
      </c>
      <c r="D33" s="6" t="inlineStr">
        <is>
          <t>计算值</t>
        </is>
      </c>
    </row>
    <row r="34">
      <c r="A34" s="13" t="inlineStr">
        <is>
          <t>现金（年末 FY2025 末）实际</t>
        </is>
      </c>
      <c r="B34" s="5" t="n">
        <v>2828</v>
      </c>
      <c r="C34" s="10" t="inlineStr"/>
      <c r="D34" s="6" t="inlineStr">
        <is>
          <t>BS FY2025</t>
        </is>
      </c>
    </row>
    <row r="35">
      <c r="A35" s="9" t="inlineStr">
        <is>
          <t>差额</t>
        </is>
      </c>
      <c r="B35" s="14" t="n"/>
      <c r="C35" s="14">
        <f>B35-B34</f>
        <v/>
      </c>
      <c r="D35" s="6" t="inlineStr">
        <is>
          <t>应=0。若≠0→数据简化/汇率/其他</t>
        </is>
      </c>
    </row>
  </sheetData>
  <mergeCells count="5">
    <mergeCell ref="A26:H26"/>
    <mergeCell ref="A3:H3"/>
    <mergeCell ref="A24:H24"/>
    <mergeCell ref="A14:H14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杜邦分析 —— 三家公司 ROE 拆解对比</t>
        </is>
      </c>
    </row>
    <row r="3">
      <c r="A3" s="3" t="inlineStr">
        <is>
          <t>指标</t>
        </is>
      </c>
      <c r="B3" s="3" t="inlineStr">
        <is>
          <t>百威亚太</t>
        </is>
      </c>
      <c r="C3" s="3" t="inlineStr">
        <is>
          <t>拼多多</t>
        </is>
      </c>
      <c r="D3" s="3" t="inlineStr">
        <is>
          <t>比亚迪</t>
        </is>
      </c>
      <c r="E3" s="3" t="inlineStr">
        <is>
          <t>公式</t>
        </is>
      </c>
      <c r="F3" s="3" t="inlineStr">
        <is>
          <t>怎么看</t>
        </is>
      </c>
    </row>
    <row r="4">
      <c r="A4" s="4" t="inlineStr">
        <is>
          <t>净利润（亿元，统一为人民币≈）</t>
        </is>
      </c>
      <c r="B4" s="5" t="n">
        <v>35</v>
      </c>
      <c r="C4" s="5" t="n">
        <v>1200</v>
      </c>
      <c r="D4" s="5" t="n">
        <v>420</v>
      </c>
    </row>
    <row r="5">
      <c r="A5" s="4" t="inlineStr">
        <is>
          <t>收入（亿元）</t>
        </is>
      </c>
      <c r="B5" s="5" t="n">
        <v>420</v>
      </c>
      <c r="C5" s="5" t="n">
        <v>3350</v>
      </c>
      <c r="D5" s="5" t="n">
        <v>8400</v>
      </c>
    </row>
    <row r="6">
      <c r="A6" s="4" t="inlineStr">
        <is>
          <t>总资产（亿元）</t>
        </is>
      </c>
      <c r="B6" s="5" t="n">
        <v>1078</v>
      </c>
      <c r="C6" s="5" t="n">
        <v>5600</v>
      </c>
      <c r="D6" s="5" t="n">
        <v>11300</v>
      </c>
    </row>
    <row r="7">
      <c r="A7" s="4" t="inlineStr">
        <is>
          <t>总权益（亿元）</t>
        </is>
      </c>
      <c r="B7" s="5" t="n">
        <v>754</v>
      </c>
      <c r="C7" s="5" t="n">
        <v>3200</v>
      </c>
      <c r="D7" s="5" t="n">
        <v>2500</v>
      </c>
    </row>
    <row r="8">
      <c r="A8" s="15" t="inlineStr">
        <is>
          <t>第一层：净利率 = 净利润 / 收入</t>
        </is>
      </c>
      <c r="B8" s="16" t="n"/>
      <c r="C8" s="16" t="n"/>
      <c r="D8" s="16" t="n"/>
      <c r="E8" s="17">
        <f>净利润/收入</f>
        <v/>
      </c>
      <c r="F8" s="11" t="inlineStr">
        <is>
          <t>定价权 + 成本控制</t>
        </is>
      </c>
    </row>
    <row r="9">
      <c r="A9" s="15" t="inlineStr">
        <is>
          <t>第二层：资产周转率 = 收入 / 总资产</t>
        </is>
      </c>
      <c r="B9" s="18" t="n"/>
      <c r="C9" s="18" t="n"/>
      <c r="D9" s="18" t="n"/>
      <c r="E9" s="17">
        <f>收入/总资产</f>
        <v/>
      </c>
      <c r="F9" s="11" t="inlineStr">
        <is>
          <t>运营效率——资产一年转几圈</t>
        </is>
      </c>
    </row>
    <row r="10">
      <c r="A10" s="15" t="inlineStr">
        <is>
          <t>第三层：权益乘数 = 总资产 / 总权益</t>
        </is>
      </c>
      <c r="B10" s="18" t="n"/>
      <c r="C10" s="18" t="n"/>
      <c r="D10" s="18" t="n"/>
      <c r="E10" s="17">
        <f>总资产/总权益</f>
        <v/>
      </c>
      <c r="F10" s="11" t="inlineStr">
        <is>
          <t>杠杆水平——每1块本金撬动几块资产</t>
        </is>
      </c>
    </row>
    <row r="11">
      <c r="A11" s="9" t="inlineStr">
        <is>
          <t>ROE = 净利率 × 周转率 × 杠杆</t>
        </is>
      </c>
      <c r="B11" s="19" t="n"/>
      <c r="C11" s="19" t="n"/>
      <c r="D11" s="19" t="n"/>
      <c r="E11" s="17">
        <f>L1×L2×L3</f>
        <v/>
      </c>
      <c r="F11" s="11" t="inlineStr">
        <is>
          <t>三个维度分别代表：盈利/效率/杠杆</t>
        </is>
      </c>
    </row>
    <row r="14">
      <c r="A14" s="20" t="inlineStr">
        <is>
          <t>⭐ 百威剔商誉 ROE 重算</t>
        </is>
      </c>
    </row>
    <row r="15">
      <c r="A15" s="3" t="inlineStr">
        <is>
          <t>项目</t>
        </is>
      </c>
      <c r="B15" s="3" t="inlineStr">
        <is>
          <t>百威（含商誉）</t>
        </is>
      </c>
      <c r="C15" s="3" t="inlineStr">
        <is>
          <t>百威（剔商誉）</t>
        </is>
      </c>
      <c r="D15" s="3" t="inlineStr">
        <is>
          <t>变动</t>
        </is>
      </c>
      <c r="E15" s="3" t="inlineStr">
        <is>
          <t>说明</t>
        </is>
      </c>
      <c r="F15" s="3" t="inlineStr"/>
    </row>
    <row r="16">
      <c r="A16" s="21" t="inlineStr">
        <is>
          <t>商誉+无形资产（亿美元≈）</t>
        </is>
      </c>
      <c r="B16" s="21" t="n">
        <v>57</v>
      </c>
      <c r="C16" s="21" t="inlineStr">
        <is>
          <t>假设=0</t>
        </is>
      </c>
      <c r="D16" s="22" t="inlineStr">
        <is>
          <t>-57</t>
        </is>
      </c>
    </row>
    <row r="17">
      <c r="A17" s="21" t="inlineStr">
        <is>
          <t>调整后总资产（亿美元≈）</t>
        </is>
      </c>
      <c r="B17" s="21" t="n">
        <v>78</v>
      </c>
      <c r="C17" s="21" t="n">
        <v>21</v>
      </c>
      <c r="D17" s="22" t="inlineStr">
        <is>
          <t>≈21</t>
        </is>
      </c>
    </row>
    <row r="18">
      <c r="A18" s="21" t="inlineStr">
        <is>
          <t>调整后总权益（亿美元≈）</t>
        </is>
      </c>
      <c r="B18" s="21" t="n">
        <v>75</v>
      </c>
      <c r="C18" s="21" t="n">
        <v>18</v>
      </c>
      <c r="D18" s="22" t="inlineStr">
        <is>
          <t>≈18</t>
        </is>
      </c>
    </row>
    <row r="19">
      <c r="A19" s="23" t="inlineStr">
        <is>
          <t>✅ 剔商誉后 ROE</t>
        </is>
      </c>
      <c r="B19" s="23" t="inlineStr">
        <is>
          <t>[你算]</t>
        </is>
      </c>
      <c r="C19" s="23" t="inlineStr">
        <is>
          <t>[你算]</t>
        </is>
      </c>
      <c r="D19" s="24" t="inlineStr">
        <is>
          <t>≈ 35/18 ≈ 194%? 不对——调整后收入不变但资产大幅下降→周转率飙升→ROE大幅回升</t>
        </is>
      </c>
    </row>
    <row r="22">
      <c r="A22" s="2" t="inlineStr">
        <is>
          <t>📋 杜邦分析判读指南</t>
        </is>
      </c>
    </row>
    <row r="23">
      <c r="A23" s="13" t="inlineStr">
        <is>
          <t>利润驱动型</t>
        </is>
      </c>
      <c r="B23" s="4" t="inlineStr">
        <is>
          <t>净利率最高</t>
        </is>
      </c>
      <c r="C23" s="10" t="inlineStr">
        <is>
          <t>拼多多 35.8%</t>
        </is>
      </c>
      <c r="D23" s="11" t="inlineStr">
        <is>
          <t>定价权极强 → 观察反垄断风险</t>
        </is>
      </c>
    </row>
    <row r="24">
      <c r="A24" s="13" t="inlineStr">
        <is>
          <t>效率驱动型</t>
        </is>
      </c>
      <c r="B24" s="4" t="inlineStr">
        <is>
          <t>周转率最高</t>
        </is>
      </c>
      <c r="C24" s="10" t="inlineStr">
        <is>
          <t>蜜雪 ~1.2</t>
        </is>
      </c>
      <c r="D24" s="11" t="inlineStr">
        <is>
          <t>资产利用效率高 → 观察规模天花板</t>
        </is>
      </c>
    </row>
    <row r="25">
      <c r="A25" s="13" t="inlineStr">
        <is>
          <t>杠杆驱动型</t>
        </is>
      </c>
      <c r="B25" s="4" t="inlineStr">
        <is>
          <t>权益乘数最高</t>
        </is>
      </c>
      <c r="C25" s="10" t="inlineStr">
        <is>
          <t>比亚迪 ~4.5</t>
        </is>
      </c>
      <c r="D25" s="11" t="inlineStr">
        <is>
          <t>借得多赚得多 → 观察利息覆盖率和行业周期</t>
        </is>
      </c>
    </row>
    <row r="26">
      <c r="A26" s="13" t="inlineStr">
        <is>
          <t>重资产/商誉拖累型</t>
        </is>
      </c>
      <c r="B26" s="4" t="inlineStr">
        <is>
          <t>周转率最低</t>
        </is>
      </c>
      <c r="C26" s="10" t="inlineStr">
        <is>
          <t>百威 0.39</t>
        </is>
      </c>
      <c r="D26" s="11" t="inlineStr">
        <is>
          <t>分母太大 → 看剔商誉ROE是否健康</t>
        </is>
      </c>
    </row>
  </sheetData>
  <mergeCells count="3">
    <mergeCell ref="A14:F14"/>
    <mergeCell ref="A22:F2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现金流质量分析 —— 三家公司对比</t>
        </is>
      </c>
    </row>
    <row r="3">
      <c r="A3" s="3" t="inlineStr">
        <is>
          <t>指标</t>
        </is>
      </c>
      <c r="B3" s="3" t="inlineStr">
        <is>
          <t>百威亚太</t>
        </is>
      </c>
      <c r="C3" s="3" t="inlineStr">
        <is>
          <t>拼多多</t>
        </is>
      </c>
      <c r="D3" s="3" t="inlineStr">
        <is>
          <t>比亚迪</t>
        </is>
      </c>
      <c r="E3" s="3" t="inlineStr">
        <is>
          <t>公式</t>
        </is>
      </c>
      <c r="F3" s="3" t="inlineStr">
        <is>
          <t>判断标准</t>
        </is>
      </c>
      <c r="G3" s="3" t="inlineStr">
        <is>
          <t>这家的故事</t>
        </is>
      </c>
    </row>
    <row r="4">
      <c r="A4" s="25" t="inlineStr">
        <is>
          <t>基础数据</t>
        </is>
      </c>
      <c r="B4" s="5" t="inlineStr"/>
      <c r="C4" s="5" t="inlineStr"/>
      <c r="D4" s="5" t="inlineStr"/>
      <c r="E4" s="11" t="inlineStr"/>
      <c r="F4" s="11" t="inlineStr"/>
      <c r="G4" s="11" t="inlineStr"/>
    </row>
    <row r="5">
      <c r="A5" s="4" t="inlineStr">
        <is>
          <t>净利润（亿元≈）</t>
        </is>
      </c>
      <c r="B5" s="5" t="n">
        <v>35</v>
      </c>
      <c r="C5" s="5" t="n">
        <v>1200</v>
      </c>
      <c r="D5" s="5" t="n">
        <v>420</v>
      </c>
      <c r="E5" s="11" t="inlineStr"/>
      <c r="F5" s="11" t="inlineStr"/>
      <c r="G5" s="11" t="inlineStr"/>
    </row>
    <row r="6">
      <c r="A6" s="4" t="inlineStr">
        <is>
          <t>经营现金流 OCF（亿元≈）</t>
        </is>
      </c>
      <c r="B6" s="5" t="n">
        <v>69</v>
      </c>
      <c r="C6" s="5" t="n">
        <v>1900</v>
      </c>
      <c r="D6" s="5" t="n">
        <v>1600</v>
      </c>
      <c r="E6" s="11" t="inlineStr"/>
      <c r="F6" s="11" t="inlineStr"/>
      <c r="G6" s="11" t="inlineStr"/>
    </row>
    <row r="7">
      <c r="A7" s="4" t="inlineStr">
        <is>
          <t>资本支出 CapEx（亿元≈）</t>
        </is>
      </c>
      <c r="B7" s="5" t="n">
        <v>22</v>
      </c>
      <c r="C7" s="5" t="n">
        <v>20</v>
      </c>
      <c r="D7" s="5" t="n">
        <v>900</v>
      </c>
      <c r="E7" s="11" t="inlineStr"/>
      <c r="F7" s="11" t="inlineStr"/>
      <c r="G7" s="11" t="inlineStr"/>
    </row>
    <row r="8">
      <c r="A8" s="4" t="inlineStr">
        <is>
          <t>自由现金流 FCF（亿元≈）</t>
        </is>
      </c>
      <c r="B8" s="5" t="n">
        <v>47</v>
      </c>
      <c r="C8" s="5" t="n">
        <v>1880</v>
      </c>
      <c r="D8" s="5" t="n">
        <v>700</v>
      </c>
      <c r="E8" s="11">
        <f>OCF - CapEx</f>
        <v/>
      </c>
      <c r="F8" s="11" t="inlineStr"/>
      <c r="G8" s="11" t="inlineStr"/>
    </row>
    <row r="9">
      <c r="A9" s="4" t="inlineStr"/>
      <c r="B9" s="5" t="inlineStr"/>
      <c r="C9" s="5" t="inlineStr"/>
      <c r="D9" s="5" t="inlineStr"/>
      <c r="E9" s="11" t="inlineStr"/>
      <c r="F9" s="11" t="inlineStr"/>
      <c r="G9" s="11" t="inlineStr"/>
    </row>
    <row r="10">
      <c r="A10" s="25" t="inlineStr">
        <is>
          <t>关键比率（你要填）</t>
        </is>
      </c>
      <c r="B10" s="5" t="inlineStr"/>
      <c r="C10" s="5" t="inlineStr"/>
      <c r="D10" s="5" t="inlineStr"/>
      <c r="E10" s="11" t="inlineStr"/>
      <c r="F10" s="11" t="inlineStr"/>
      <c r="G10" s="11" t="inlineStr"/>
    </row>
    <row r="11">
      <c r="A11" s="4" t="inlineStr">
        <is>
          <t>OCF/NI</t>
        </is>
      </c>
      <c r="B11" s="18" t="n"/>
      <c r="C11" s="18" t="n"/>
      <c r="D11" s="18" t="n"/>
      <c r="E11" s="11">
        <f>OCF/NI</f>
        <v/>
      </c>
      <c r="F11" s="11" t="inlineStr">
        <is>
          <t>&gt;1→利润真实 &lt;0.5→危险</t>
        </is>
      </c>
      <c r="G11" s="11" t="inlineStr">
        <is>
          <t>填入黄色格</t>
        </is>
      </c>
    </row>
    <row r="12">
      <c r="A12" s="4" t="inlineStr">
        <is>
          <t>FCF/NI</t>
        </is>
      </c>
      <c r="B12" s="18" t="n"/>
      <c r="C12" s="18" t="n"/>
      <c r="D12" s="18" t="n"/>
      <c r="E12" s="11">
        <f>FCF/NI</f>
        <v/>
      </c>
      <c r="F12" s="11" t="inlineStr">
        <is>
          <t>&gt;1→利润完全自由 &lt;0→在烧钱</t>
        </is>
      </c>
      <c r="G12" s="11" t="inlineStr">
        <is>
          <t>填入黄色格</t>
        </is>
      </c>
    </row>
    <row r="13">
      <c r="A13" s="4" t="inlineStr">
        <is>
          <t>FCF/OCF</t>
        </is>
      </c>
      <c r="B13" s="18" t="n"/>
      <c r="C13" s="18" t="n"/>
      <c r="D13" s="18" t="n"/>
      <c r="E13" s="11">
        <f>FCF/OCF</f>
        <v/>
      </c>
      <c r="F13" s="11" t="inlineStr">
        <is>
          <t>越高→赚的钱越「自由」</t>
        </is>
      </c>
      <c r="G13" s="11" t="inlineStr">
        <is>
          <t>填入黄色格</t>
        </is>
      </c>
    </row>
    <row r="14">
      <c r="A14" s="4" t="inlineStr"/>
      <c r="B14" s="5" t="inlineStr"/>
      <c r="C14" s="5" t="inlineStr"/>
      <c r="D14" s="5" t="inlineStr"/>
      <c r="E14" s="11" t="inlineStr"/>
      <c r="F14" s="11" t="inlineStr"/>
      <c r="G14" s="11" t="inlineStr"/>
    </row>
    <row r="15">
      <c r="A15" s="25" t="inlineStr">
        <is>
          <t>排序：利润现金含量</t>
        </is>
      </c>
      <c r="B15" s="5" t="inlineStr"/>
      <c r="C15" s="5" t="inlineStr"/>
      <c r="D15" s="5" t="inlineStr"/>
      <c r="E15" s="11" t="inlineStr"/>
      <c r="F15" s="11" t="inlineStr"/>
      <c r="G15" s="11" t="inlineStr"/>
    </row>
    <row r="16">
      <c r="A16" s="13" t="inlineStr">
        <is>
          <t>第1名（利润最真）</t>
        </is>
      </c>
      <c r="B16" s="5" t="inlineStr"/>
      <c r="C16" s="5" t="inlineStr"/>
      <c r="D16" s="5" t="inlineStr"/>
      <c r="E16" s="11" t="inlineStr"/>
      <c r="F16" s="11" t="inlineStr"/>
      <c r="G16" s="11" t="inlineStr">
        <is>
          <t>谁？为什么？</t>
        </is>
      </c>
    </row>
    <row r="17">
      <c r="A17" s="13" t="inlineStr">
        <is>
          <t>第2名</t>
        </is>
      </c>
      <c r="B17" s="5" t="inlineStr"/>
      <c r="C17" s="5" t="inlineStr"/>
      <c r="D17" s="5" t="inlineStr"/>
      <c r="E17" s="11" t="inlineStr"/>
      <c r="F17" s="11" t="inlineStr"/>
      <c r="G17" s="11" t="inlineStr">
        <is>
          <t>谁？为什么？</t>
        </is>
      </c>
    </row>
    <row r="18">
      <c r="A18" s="13" t="inlineStr">
        <is>
          <t>第3名（利润最需审视）</t>
        </is>
      </c>
      <c r="B18" s="5" t="inlineStr"/>
      <c r="C18" s="5" t="inlineStr"/>
      <c r="D18" s="5" t="inlineStr"/>
      <c r="E18" s="11" t="inlineStr"/>
      <c r="F18" s="11" t="inlineStr"/>
      <c r="G18" s="11" t="inlineStr">
        <is>
          <t>谁？为什么？</t>
        </is>
      </c>
    </row>
    <row r="22">
      <c r="A22" s="20" t="inlineStr">
        <is>
          <t>🔍 三个关键分析提示</t>
        </is>
      </c>
    </row>
    <row r="23">
      <c r="A23" s="13" t="inlineStr">
        <is>
          <t>拼多多 OCF &gt; NI 的核心原因（不是折旧）</t>
        </is>
      </c>
      <c r="B23" s="11" t="inlineStr">
        <is>
          <t>拼多多几乎无工厂→折旧极小。但它的 OCF/NI=1.58。推高 OCF 的是：①「应付商家款」——拼多多先收消费者的钱、过一段时间才结算给商家→资金沉淀；② 预收收入/递延收入——广告费预付。结论：平台的 OCF 优势来自「占用别人的钱」，不是折旧。</t>
        </is>
      </c>
    </row>
    <row r="24">
      <c r="A24" s="13" t="inlineStr">
        <is>
          <t>比亚迪 OCF/NI=3.81 的两面性</t>
        </is>
      </c>
      <c r="B24" s="11" t="inlineStr">
        <is>
          <t>好处面：对上游供应商（电池材料/零部件）议价力极强→应付账款+票据&gt;5000亿→供应商在免费垫资→OCF虚高。风险面：①行业下行时供应商会收紧账期→OCF可能骤降；②应付账款本质是「借供应商的钱」→不是永续的→它推高的现金流是临时的、有上限的。</t>
        </is>
      </c>
    </row>
    <row r="25">
      <c r="A25" s="13" t="inlineStr">
        <is>
          <t>百威 OCF/NI=1.94 的本质</t>
        </is>
      </c>
      <c r="B25" s="11" t="inlineStr">
        <is>
          <t>核心推手是折旧（~310）。这和拼多多完全不同：拼多多的 OCF 高来自「占用别人的钱」——有上限且可能被反制；百威的 OCF 高来自「自己的资产折旧」——虽然没有现金流出，但折旧代表资产在老化→未来必须做 CapEx 补充→所以只看 OCF 不够，要看 FCF：FCF/NI=1.32，仍然健康。</t>
        </is>
      </c>
    </row>
  </sheetData>
  <mergeCells count="5">
    <mergeCell ref="B24:G24"/>
    <mergeCell ref="A1:G1"/>
    <mergeCell ref="A22:G22"/>
    <mergeCell ref="B23:G23"/>
    <mergeCell ref="B25:G2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营运资本分析 —— 三家公司对比 + 现金转换周期</t>
        </is>
      </c>
    </row>
    <row r="3">
      <c r="A3" s="3" t="inlineStr">
        <is>
          <t>指标</t>
        </is>
      </c>
      <c r="B3" s="3" t="inlineStr">
        <is>
          <t>百威亚太（估算≈）</t>
        </is>
      </c>
      <c r="C3" s="3" t="inlineStr">
        <is>
          <t>拼多多（估算≈）</t>
        </is>
      </c>
      <c r="D3" s="3" t="inlineStr">
        <is>
          <t>比亚迪（估算≈）</t>
        </is>
      </c>
      <c r="E3" s="3" t="inlineStr">
        <is>
          <t>公式/逻辑</t>
        </is>
      </c>
      <c r="F3" s="3" t="inlineStr">
        <is>
          <t>怎么看</t>
        </is>
      </c>
    </row>
    <row r="4">
      <c r="A4" s="25" t="inlineStr">
        <is>
          <t>基础数据（亿元≈）</t>
        </is>
      </c>
      <c r="B4" s="5" t="inlineStr"/>
      <c r="C4" s="5" t="inlineStr"/>
      <c r="D4" s="5" t="inlineStr"/>
      <c r="E4" s="11" t="inlineStr"/>
      <c r="F4" s="11" t="inlineStr"/>
    </row>
    <row r="5">
      <c r="A5" s="4" t="inlineStr">
        <is>
          <t>营业收入</t>
        </is>
      </c>
      <c r="B5" s="5" t="n">
        <v>420</v>
      </c>
      <c r="C5" s="5" t="n">
        <v>3350</v>
      </c>
      <c r="D5" s="5" t="n">
        <v>8400</v>
      </c>
      <c r="E5" s="11" t="inlineStr"/>
      <c r="F5" s="11" t="inlineStr"/>
    </row>
    <row r="6">
      <c r="A6" s="4" t="inlineStr">
        <is>
          <t>营业成本 COGS</t>
        </is>
      </c>
      <c r="B6" s="5" t="n">
        <v>210</v>
      </c>
      <c r="C6" s="5" t="n">
        <v>50</v>
      </c>
      <c r="D6" s="5" t="n">
        <v>6720</v>
      </c>
      <c r="E6" s="11" t="inlineStr">
        <is>
          <t>毛利=收入-COGS</t>
        </is>
      </c>
      <c r="F6" s="11" t="inlineStr">
        <is>
          <t>百威毛利率~50%，拼多多~98%</t>
        </is>
      </c>
    </row>
    <row r="7">
      <c r="A7" s="4" t="inlineStr">
        <is>
          <t>存货</t>
        </is>
      </c>
      <c r="B7" s="5" t="n">
        <v>40</v>
      </c>
      <c r="C7" s="5" t="n">
        <v>0</v>
      </c>
      <c r="D7" s="5" t="n">
        <v>1100</v>
      </c>
      <c r="E7" s="11" t="inlineStr"/>
      <c r="F7" s="11" t="inlineStr">
        <is>
          <t>拼多多无库存（平台不囤货）</t>
        </is>
      </c>
    </row>
    <row r="8">
      <c r="A8" s="4" t="inlineStr">
        <is>
          <t>应收账款</t>
        </is>
      </c>
      <c r="B8" s="5" t="n">
        <v>50</v>
      </c>
      <c r="C8" s="5" t="n">
        <v>15</v>
      </c>
      <c r="D8" s="5" t="n">
        <v>800</v>
      </c>
      <c r="E8" s="11" t="inlineStr"/>
      <c r="F8" s="11" t="inlineStr">
        <is>
          <t>拼多多应收极小（消费者即时支付）</t>
        </is>
      </c>
    </row>
    <row r="9">
      <c r="A9" s="4" t="inlineStr">
        <is>
          <t>应付账款</t>
        </is>
      </c>
      <c r="B9" s="5" t="n">
        <v>80</v>
      </c>
      <c r="C9" s="5" t="n">
        <v>800</v>
      </c>
      <c r="D9" s="5" t="n">
        <v>5000</v>
      </c>
      <c r="E9" s="11" t="inlineStr"/>
      <c r="F9" s="11" t="inlineStr">
        <is>
          <t>比亚迪欠供应商最多</t>
        </is>
      </c>
    </row>
    <row r="10">
      <c r="A10" s="4" t="inlineStr"/>
      <c r="B10" s="5" t="inlineStr"/>
      <c r="C10" s="5" t="inlineStr"/>
      <c r="D10" s="5" t="inlineStr"/>
      <c r="E10" s="11" t="inlineStr"/>
      <c r="F10" s="11" t="inlineStr"/>
    </row>
    <row r="11">
      <c r="A11" s="25" t="inlineStr">
        <is>
          <t>计算区（你要填）</t>
        </is>
      </c>
      <c r="B11" s="5" t="inlineStr"/>
      <c r="C11" s="5" t="inlineStr"/>
      <c r="D11" s="5" t="inlineStr"/>
      <c r="E11" s="11" t="inlineStr"/>
      <c r="F11" s="11" t="inlineStr"/>
    </row>
    <row r="12">
      <c r="A12" s="4" t="inlineStr">
        <is>
          <t>营运资本 = (应收+存货) - 应付</t>
        </is>
      </c>
      <c r="B12" s="26" t="n"/>
      <c r="C12" s="26" t="n"/>
      <c r="D12" s="26" t="n"/>
      <c r="E12" s="11" t="inlineStr"/>
      <c r="F12" s="11" t="inlineStr">
        <is>
          <t>负值=别人的钱帮你垫生意</t>
        </is>
      </c>
    </row>
    <row r="13">
      <c r="A13" s="4" t="inlineStr">
        <is>
          <t>现金转换周期（天）</t>
        </is>
      </c>
      <c r="B13" s="5" t="inlineStr"/>
      <c r="C13" s="5" t="inlineStr"/>
      <c r="D13" s="5" t="inlineStr"/>
      <c r="E13" s="11" t="inlineStr"/>
      <c r="F13" s="11" t="inlineStr"/>
    </row>
    <row r="14">
      <c r="A14" s="27" t="inlineStr">
        <is>
          <t xml:space="preserve">  DIO = 365/(COGS/存货)</t>
        </is>
      </c>
      <c r="B14" s="26" t="n"/>
      <c r="C14" s="26" t="n"/>
      <c r="D14" s="26" t="n"/>
      <c r="E14" s="11">
        <f>365/(COGS/存货)</f>
        <v/>
      </c>
      <c r="F14" s="11" t="inlineStr">
        <is>
          <t>货在仓库待几天</t>
        </is>
      </c>
    </row>
    <row r="15">
      <c r="A15" s="27" t="inlineStr">
        <is>
          <t xml:space="preserve">  DSO = 365/(收入/应收)</t>
        </is>
      </c>
      <c r="B15" s="26" t="n"/>
      <c r="C15" s="26" t="n"/>
      <c r="D15" s="26" t="n"/>
      <c r="E15" s="11">
        <f>365/(收入/应收)</f>
        <v/>
      </c>
      <c r="F15" s="11" t="inlineStr">
        <is>
          <t>客户几天付钱</t>
        </is>
      </c>
    </row>
    <row r="16">
      <c r="A16" s="27" t="inlineStr">
        <is>
          <t xml:space="preserve">  DPO = 365/(COGS/应付)</t>
        </is>
      </c>
      <c r="B16" s="26" t="n"/>
      <c r="C16" s="26" t="n"/>
      <c r="D16" s="26" t="n"/>
      <c r="E16" s="11">
        <f>365/(COGS/应付)</f>
        <v/>
      </c>
      <c r="F16" s="11" t="inlineStr">
        <is>
          <t>你几天付供应商钱</t>
        </is>
      </c>
    </row>
    <row r="17">
      <c r="A17" s="27" t="inlineStr">
        <is>
          <t xml:space="preserve">  CCC = DIO + DSO - DPO</t>
        </is>
      </c>
      <c r="B17" s="26" t="n"/>
      <c r="C17" s="26" t="n"/>
      <c r="D17" s="26" t="n"/>
      <c r="E17" s="11">
        <f>DIO+DSO-DPO</f>
        <v/>
      </c>
      <c r="F17" s="11" t="inlineStr">
        <is>
          <t>负=别人的零成本融资</t>
        </is>
      </c>
    </row>
    <row r="22">
      <c r="A22" s="12" t="inlineStr">
        <is>
          <t>💡 直觉检查——不计算也能判断：拼多多 CCC 应该最短（平台），比亚迪 CCC 受应付账款极大影响（对上游强议价），百威在二者之间</t>
        </is>
      </c>
    </row>
    <row r="24">
      <c r="A24" s="28" t="inlineStr">
        <is>
          <t>💡 关键洞察：负营运资本 ≠ 坏。亚马逊/京东/拼多多都是负营运资本→先收钱后付钱=供应商免费融资。但前提是对供应商/客户有不可替代的议价力。</t>
        </is>
      </c>
    </row>
  </sheetData>
  <mergeCells count="3">
    <mergeCell ref="A24:F24"/>
    <mergeCell ref="A22:F2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30" customWidth="1" min="3" max="3"/>
    <col width="20" customWidth="1" min="4" max="4"/>
  </cols>
  <sheetData>
    <row r="1">
      <c r="A1" s="1" t="inlineStr">
        <is>
          <t>Day 6 财务分析模板 —— 使用说明</t>
        </is>
      </c>
    </row>
    <row r="3">
      <c r="A3" s="3" t="inlineStr">
        <is>
          <t>工作表名称</t>
        </is>
      </c>
      <c r="B3" s="3" t="inlineStr">
        <is>
          <t>用途</t>
        </is>
      </c>
      <c r="C3" s="3" t="inlineStr">
        <is>
          <t>黄色格</t>
        </is>
      </c>
      <c r="D3" s="3" t="inlineStr">
        <is>
          <t>对应任务</t>
        </is>
      </c>
    </row>
    <row r="4">
      <c r="A4" s="4" t="inlineStr">
        <is>
          <t>勾稽关系验证</t>
        </is>
      </c>
      <c r="B4" s="4" t="inlineStr">
        <is>
          <t>验证三张报表之间的勾稽关系</t>
        </is>
      </c>
      <c r="C4" s="10" t="inlineStr">
        <is>
          <t>填入勾稽计算中的缺失数字</t>
        </is>
      </c>
      <c r="D4" s="10" t="inlineStr">
        <is>
          <t>任务一</t>
        </is>
      </c>
    </row>
    <row r="5">
      <c r="A5" s="4" t="inlineStr">
        <is>
          <t>杜邦分析</t>
        </is>
      </c>
      <c r="B5" s="4" t="inlineStr">
        <is>
          <t>三家公司 ROE 三层拆解 + 剔商誉重算</t>
        </is>
      </c>
      <c r="C5" s="10" t="inlineStr">
        <is>
          <t>填入三家公司的三个杜邦比率</t>
        </is>
      </c>
      <c r="D5" s="10" t="inlineStr">
        <is>
          <t>任务二</t>
        </is>
      </c>
    </row>
    <row r="6">
      <c r="A6" s="4" t="inlineStr">
        <is>
          <t>现金流质量</t>
        </is>
      </c>
      <c r="B6" s="4" t="inlineStr">
        <is>
          <t>OCF/NI + FCF/NI + 三家公司排序</t>
        </is>
      </c>
      <c r="C6" s="10" t="inlineStr">
        <is>
          <t>填入三个比率 + 排序+理由</t>
        </is>
      </c>
      <c r="D6" s="10" t="inlineStr">
        <is>
          <t>任务三</t>
        </is>
      </c>
    </row>
    <row r="7">
      <c r="A7" s="4" t="inlineStr">
        <is>
          <t>营运资本分析</t>
        </is>
      </c>
      <c r="B7" s="4" t="inlineStr">
        <is>
          <t>营运资本 + 现金转换周期计算</t>
        </is>
      </c>
      <c r="C7" s="10" t="inlineStr">
        <is>
          <t>填入营运资本 + DIO/DSO/DPO/CCC</t>
        </is>
      </c>
      <c r="D7" s="10" t="inlineStr">
        <is>
          <t>任务四</t>
        </is>
      </c>
    </row>
    <row r="9">
      <c r="A9" s="29" t="inlineStr">
        <is>
          <t>⚠️ 注意：美元→人民币汇率按 ~7.3 估算。百威数据来自 FY2025 年报（美元），拼多多/比亚迪为 FY2025 人民币。部分数据为简化估算，精确数据请查年报。</t>
        </is>
      </c>
    </row>
    <row r="11">
      <c r="A11" s="30" t="inlineStr">
        <is>
          <t>📖 参考：Day6_财务深度分析手册 第一部分（勾稽关系）+ 第二部分（杜邦分析）+ 第四部分（现金流质量）+ 第三部分（营运资本）</t>
        </is>
      </c>
    </row>
  </sheetData>
  <mergeCells count="3">
    <mergeCell ref="A1:D1"/>
    <mergeCell ref="A9:D9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2026-07-31T14:45:57Z</dcterms:created>
  <dcterms:modified xsi:type="dcterms:W3CDTF">2026-07-31T14:45:57Z</dcterms:modified>
</cp:coreProperties>
</file>