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D:\学习计划\day2\"/>
    </mc:Choice>
  </mc:AlternateContent>
  <xr:revisionPtr revIDLastSave="0" documentId="13_ncr:1_{C517EE8C-51F1-4573-8256-E7ADBA6740DD}" xr6:coauthVersionLast="47" xr6:coauthVersionMax="47" xr10:uidLastSave="{00000000-0000-0000-0000-000000000000}"/>
  <bookViews>
    <workbookView xWindow="-110" yWindow="-110" windowWidth="25820" windowHeight="15500" activeTab="4" xr2:uid="{00000000-000D-0000-FFFF-FFFF00000000}"/>
  </bookViews>
  <sheets>
    <sheet name="公司信息表" sheetId="1" r:id="rId1"/>
    <sheet name="Sheet1" sheetId="6" r:id="rId2"/>
    <sheet name="财务数据表" sheetId="2" r:id="rId3"/>
    <sheet name="查询面板" sheetId="3" r:id="rId4"/>
    <sheet name="图表区" sheetId="4" r:id="rId5"/>
    <sheet name="使用说明" sheetId="5" r:id="rId6"/>
  </sheets>
  <calcPr calcId="191029"/>
  <pivotCaches>
    <pivotCache cacheId="26" r:id="rId7"/>
    <pivotCache cacheId="23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3" l="1"/>
  <c r="C17" i="3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4" i="2"/>
  <c r="B11" i="3"/>
  <c r="B10" i="3"/>
  <c r="B7" i="3"/>
  <c r="B6" i="3"/>
  <c r="B5" i="3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K10" i="2"/>
  <c r="M9" i="2"/>
  <c r="L9" i="2"/>
  <c r="K9" i="2"/>
  <c r="M8" i="2"/>
  <c r="L8" i="2"/>
  <c r="K8" i="2"/>
  <c r="M7" i="2"/>
  <c r="L7" i="2"/>
  <c r="K7" i="2"/>
  <c r="M6" i="2"/>
  <c r="L6" i="2"/>
  <c r="K6" i="2"/>
  <c r="M5" i="2"/>
  <c r="L5" i="2"/>
  <c r="K5" i="2"/>
  <c r="M4" i="2"/>
  <c r="L4" i="2"/>
  <c r="K4" i="2"/>
</calcChain>
</file>

<file path=xl/sharedStrings.xml><?xml version="1.0" encoding="utf-8"?>
<sst xmlns="http://schemas.openxmlformats.org/spreadsheetml/2006/main" count="181" uniqueCount="84">
  <si>
    <t>公司基础信息表 — VLOOKUP 练习专用</t>
  </si>
  <si>
    <t>公司代码</t>
  </si>
  <si>
    <t>公司名称</t>
  </si>
  <si>
    <t>交易所</t>
  </si>
  <si>
    <t>上市年份</t>
  </si>
  <si>
    <t>全球员工数</t>
  </si>
  <si>
    <t>1876</t>
  </si>
  <si>
    <t>百威亚太 (Budweiser APAC)</t>
  </si>
  <si>
    <t>港交所</t>
  </si>
  <si>
    <t>0291</t>
  </si>
  <si>
    <t>华润啤酒 (China Resources Beer)</t>
  </si>
  <si>
    <t>0168</t>
  </si>
  <si>
    <t>青岛啤酒 (Tsingtao Brewery)</t>
  </si>
  <si>
    <t>说明：上表每行都是唯一的。用 VLOOKUP 查找公司代码即可得到对应信息。</t>
  </si>
  <si>
    <t>三大啤酒公司五年财务数据 — 数据透视表 &amp; 图表练习专用</t>
  </si>
  <si>
    <t>年份</t>
  </si>
  <si>
    <t>收入</t>
  </si>
  <si>
    <t>毛利</t>
  </si>
  <si>
    <t>净利润</t>
  </si>
  <si>
    <t>总资产</t>
  </si>
  <si>
    <t>总负债</t>
  </si>
  <si>
    <t>总权益</t>
  </si>
  <si>
    <t>经营现金流</t>
  </si>
  <si>
    <t>毛利率</t>
  </si>
  <si>
    <t>净利率</t>
  </si>
  <si>
    <t>ROE</t>
  </si>
  <si>
    <t>百威亚太 (USD M)</t>
  </si>
  <si>
    <t>FY2021</t>
  </si>
  <si>
    <t>FY2022</t>
  </si>
  <si>
    <t>FY2023</t>
  </si>
  <si>
    <t>FY2024</t>
  </si>
  <si>
    <t>FY2025</t>
  </si>
  <si>
    <t>华润啤酒 (CNY M)</t>
  </si>
  <si>
    <t>青岛啤酒 (CNY M)</t>
  </si>
  <si>
    <t>⚠️ 百威=美元 | 华润/青岛=人民币。横向对比请用比率，不要用绝对值。</t>
  </si>
  <si>
    <t>💡 此表每家公司出现5次（5年），用数据透视表汇总；VLOOKUP 请用左侧「公司信息表」。</t>
  </si>
  <si>
    <t>VLOOKUP / XLOOKUP 查询面板</t>
  </si>
  <si>
    <t>📌 任务一：VLOOKUP — 从「公司信息表」查询唯一信息</t>
  </si>
  <si>
    <t>输入公司代码（如 1876）：</t>
  </si>
  <si>
    <t>② 公司名称（VLOOKUP）：</t>
  </si>
  <si>
    <t>③ 上市年份（VLOOKUP）：</t>
  </si>
  <si>
    <t>④ 员工数（VLOOKUP）：</t>
  </si>
  <si>
    <t>📌 任务一：XLOOKUP（Excel 365/2021）</t>
  </si>
  <si>
    <t>公司名称（XLOOKUP）：</t>
  </si>
  <si>
    <t>上市年份（XLOOKUP）：</t>
  </si>
  <si>
    <t>✅ 验证：输入 0291 → 名称应返回「华润啤酒」，上市年份 1997</t>
  </si>
  <si>
    <t>❓ 思考：为什么 VLOOKUP 在这里能正常工作而「财务数据表」不行？</t>
  </si>
  <si>
    <t>📌 任务三：COUNTIF / IF 统计</t>
  </si>
  <si>
    <t>FY2024三家公司中收入下滑的有几家：</t>
  </si>
  <si>
    <t>← 先手动判断，再用 COUNTIF</t>
  </si>
  <si>
    <t>毛利率 &gt; 50% 的公司数（FY2024）：</t>
  </si>
  <si>
    <t>← 在财务数据表 K 列找答案</t>
  </si>
  <si>
    <t>💡 VLOOKUP 适用场景：查找表里每个值只出现一次（如公司信息表）。</t>
  </si>
  <si>
    <t>Day 2 图表 — 做完粘贴到这里</t>
  </si>
  <si>
    <t>图表1：三家收入趋势对比</t>
  </si>
  <si>
    <t>先用透视表做「年份 × 公司」收入矩阵 → 插入多系列折线图 → 标题写结论</t>
  </si>
  <si>
    <t>图表2：FY2024毛利率柱状图（三家并排）</t>
  </si>
  <si>
    <t>从财务数据表筛选 FY2024 → 取三家毛利率 → 簇状柱形图</t>
  </si>
  <si>
    <t>图表3：FY2024 净利润 vs 经营现金流散点图</t>
  </si>
  <si>
    <t>三家 FY2024 的 (净利润, 经营现金流) → 散点图 → 加 y=x 参考线</t>
  </si>
  <si>
    <t>使用说明</t>
  </si>
  <si>
    <t>本文件有 5 个工作表，各有明确分工：</t>
  </si>
  <si>
    <t>[公司信息表] -&gt; 每公司一行，代码唯一 -&gt; 专门练 VLOOKUP</t>
  </si>
  <si>
    <t>[财务数据表] -&gt; 每公司五行（五年）-&gt; 专门练数据透视表和图表</t>
  </si>
  <si>
    <t>[查询面板]   -&gt; 写 VLOOKUP / XLOOKUP / COUNTIF 的地方</t>
  </si>
  <si>
    <t>[图表区]     -&gt; 贴做完的图表</t>
  </si>
  <si>
    <t>[使用说明]   -&gt; 当前页</t>
  </si>
  <si>
    <t>练习顺序（重要！）</t>
  </si>
  <si>
    <t xml:space="preserve">  1) 浏览 [公司信息表] -&gt; 理解 VLOOKUP 为什么能在这张表里正常工作</t>
  </si>
  <si>
    <t xml:space="preserve">  2) 浏览 [财务数据表] -&gt; 注意每家公司在表里出现 5 次</t>
  </si>
  <si>
    <t xml:space="preserve">  3) 到 [查询面板] 写 VLOOKUP 和 XLOOKUP（任务一）</t>
  </si>
  <si>
    <t xml:space="preserve">  4) 用 [财务数据表] 做数据透视表（任务二）</t>
  </si>
  <si>
    <t xml:space="preserve">  5) 用 IF/条件格式分析（任务三）</t>
  </si>
  <si>
    <t xml:space="preserve">  6) 做三张图表，贴到 [图表区]（任务四）</t>
  </si>
  <si>
    <t xml:space="preserve">  7) 写300字分析摘要（任务五）</t>
  </si>
  <si>
    <t>注意: 百威(1876)=美元 | 华润(0291)=人民币 | 青岛(0168)=人民币</t>
  </si>
  <si>
    <t>VLOOKUP 返回财务数据表中第一个匹配行 = FY2021，不是 FY2024！这就是为什么要拆成两张表。</t>
  </si>
  <si>
    <t>1876</t>
    <phoneticPr fontId="10" type="noConversion"/>
  </si>
  <si>
    <t>求和项:毛利率</t>
  </si>
  <si>
    <t xml:space="preserve"> </t>
  </si>
  <si>
    <t>求和项:经营现金流</t>
  </si>
  <si>
    <t>求和项:净利润</t>
  </si>
  <si>
    <t>经营现金流</t>
    <phoneticPr fontId="10" type="noConversion"/>
  </si>
  <si>
    <t>净利润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</si>
</sst>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color theme="1"/>
      <name val="宋体"/>
      <family val="2"/>
      <scheme val="minor"/>
    </font>
    <font>
      <b/>
      <sz val="13"/>
      <name val="Arial"/>
    </font>
    <font>
      <b/>
      <sz val="11"/>
      <name val="Arial"/>
    </font>
    <font>
      <sz val="11"/>
      <name val="Arial"/>
    </font>
    <font>
      <sz val="11"/>
      <color rgb="FF0000FF"/>
      <name val="Arial"/>
    </font>
    <font>
      <i/>
      <sz val="11"/>
      <color rgb="FFFF0000"/>
      <name val="Arial"/>
    </font>
    <font>
      <i/>
      <sz val="11"/>
      <color rgb="FF888888"/>
      <name val="Arial"/>
    </font>
    <font>
      <i/>
      <sz val="11"/>
      <color rgb="FF006600"/>
      <name val="Arial"/>
    </font>
    <font>
      <i/>
      <sz val="11"/>
      <color rgb="FFCC0000"/>
      <name val="Arial"/>
    </font>
    <font>
      <b/>
      <sz val="12"/>
      <name val="Arial"/>
    </font>
    <font>
      <sz val="9"/>
      <name val="宋体"/>
      <family val="3"/>
      <charset val="134"/>
      <scheme val="minor"/>
    </font>
    <font>
      <sz val="11"/>
      <name val="Arial"/>
      <family val="2"/>
    </font>
    <font>
      <b/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99"/>
        <bgColor rgb="FFFFFF99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3" fillId="0" borderId="0" xfId="0" applyFont="1"/>
    <xf numFmtId="0" fontId="2" fillId="4" borderId="0" xfId="0" applyFont="1" applyFill="1" applyAlignment="1">
      <alignment horizontal="center"/>
    </xf>
    <xf numFmtId="3" fontId="4" fillId="0" borderId="0" xfId="0" applyNumberFormat="1" applyFont="1"/>
    <xf numFmtId="176" fontId="3" fillId="0" borderId="0" xfId="0" applyNumberFormat="1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  <xf numFmtId="49" fontId="11" fillId="5" borderId="0" xfId="0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0" fontId="0" fillId="0" borderId="0" xfId="0" applyNumberFormat="1"/>
    <xf numFmtId="0" fontId="12" fillId="0" borderId="1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财务数据表!$F$50</c:f>
              <c:strCache>
                <c:ptCount val="1"/>
                <c:pt idx="0">
                  <c:v>百威亚太 (USD 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财务数据表!$G$50</c:f>
              <c:numCache>
                <c:formatCode>General</c:formatCode>
                <c:ptCount val="1"/>
                <c:pt idx="0">
                  <c:v>1134</c:v>
                </c:pt>
              </c:numCache>
            </c:numRef>
          </c:xVal>
          <c:yVal>
            <c:numRef>
              <c:f>财务数据表!$H$50</c:f>
              <c:numCache>
                <c:formatCode>General</c:formatCode>
                <c:ptCount val="1"/>
                <c:pt idx="0">
                  <c:v>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2F-4D27-87B6-B09052119933}"/>
            </c:ext>
          </c:extLst>
        </c:ser>
        <c:ser>
          <c:idx val="1"/>
          <c:order val="1"/>
          <c:tx>
            <c:strRef>
              <c:f>财务数据表!$F$51</c:f>
              <c:strCache>
                <c:ptCount val="1"/>
                <c:pt idx="0">
                  <c:v>华润啤酒 (CNY 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财务数据表!$G$51</c:f>
              <c:numCache>
                <c:formatCode>General</c:formatCode>
                <c:ptCount val="1"/>
                <c:pt idx="0">
                  <c:v>6928</c:v>
                </c:pt>
              </c:numCache>
            </c:numRef>
          </c:xVal>
          <c:yVal>
            <c:numRef>
              <c:f>财务数据表!$H$51</c:f>
              <c:numCache>
                <c:formatCode>General</c:formatCode>
                <c:ptCount val="1"/>
                <c:pt idx="0">
                  <c:v>4739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2F-4D27-87B6-B09052119933}"/>
            </c:ext>
          </c:extLst>
        </c:ser>
        <c:ser>
          <c:idx val="2"/>
          <c:order val="2"/>
          <c:tx>
            <c:strRef>
              <c:f>财务数据表!$F$52</c:f>
              <c:strCache>
                <c:ptCount val="1"/>
                <c:pt idx="0">
                  <c:v>青岛啤酒 (CNY M)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财务数据表!$G$52</c:f>
              <c:numCache>
                <c:formatCode>General</c:formatCode>
                <c:ptCount val="1"/>
                <c:pt idx="0">
                  <c:v>3400</c:v>
                </c:pt>
              </c:numCache>
            </c:numRef>
          </c:xVal>
          <c:yVal>
            <c:numRef>
              <c:f>财务数据表!$H$52</c:f>
              <c:numCache>
                <c:formatCode>General</c:formatCode>
                <c:ptCount val="1"/>
                <c:pt idx="0">
                  <c:v>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2F-4D27-87B6-B09052119933}"/>
            </c:ext>
          </c:extLst>
        </c:ser>
        <c:ser>
          <c:idx val="3"/>
          <c:order val="3"/>
          <c:tx>
            <c:v>y=x</c:v>
          </c:tx>
          <c:spPr>
            <a:ln w="19050" cap="flat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9000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9000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CA2F-4D27-87B6-B09052119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239536"/>
        <c:axId val="154250576"/>
      </c:scatterChart>
      <c:valAx>
        <c:axId val="154239536"/>
        <c:scaling>
          <c:orientation val="minMax"/>
          <c:max val="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经营现金流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4250576"/>
        <c:crosses val="autoZero"/>
        <c:crossBetween val="midCat"/>
      </c:valAx>
      <c:valAx>
        <c:axId val="154250576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净利润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423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财务数据表!$H$33</c:f>
              <c:strCache>
                <c:ptCount val="1"/>
                <c:pt idx="0">
                  <c:v>百威亚太 (USD 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财务数据表!$G$34:$G$38</c:f>
              <c:strCache>
                <c:ptCount val="5"/>
                <c:pt idx="0">
                  <c:v>FY2021</c:v>
                </c:pt>
                <c:pt idx="1">
                  <c:v>FY2022</c:v>
                </c:pt>
                <c:pt idx="2">
                  <c:v>FY2023</c:v>
                </c:pt>
                <c:pt idx="3">
                  <c:v>FY2024</c:v>
                </c:pt>
                <c:pt idx="4">
                  <c:v>FY2025</c:v>
                </c:pt>
              </c:strCache>
            </c:strRef>
          </c:cat>
          <c:val>
            <c:numRef>
              <c:f>财务数据表!$H$34:$H$38</c:f>
              <c:numCache>
                <c:formatCode>General</c:formatCode>
                <c:ptCount val="5"/>
                <c:pt idx="0">
                  <c:v>0.53874484384207422</c:v>
                </c:pt>
                <c:pt idx="1">
                  <c:v>0.5001543686322939</c:v>
                </c:pt>
                <c:pt idx="2">
                  <c:v>0.5036464410735122</c:v>
                </c:pt>
                <c:pt idx="3">
                  <c:v>0.50384245917387127</c:v>
                </c:pt>
                <c:pt idx="4">
                  <c:v>0.50086745315752945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C-45FE-82B0-86CB6AF4FFBF}"/>
            </c:ext>
          </c:extLst>
        </c:ser>
        <c:ser>
          <c:idx val="1"/>
          <c:order val="1"/>
          <c:tx>
            <c:strRef>
              <c:f>财务数据表!$I$33</c:f>
              <c:strCache>
                <c:ptCount val="1"/>
                <c:pt idx="0">
                  <c:v>华润啤酒 (CNY 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财务数据表!$G$34:$G$38</c:f>
              <c:strCache>
                <c:ptCount val="5"/>
                <c:pt idx="0">
                  <c:v>FY2021</c:v>
                </c:pt>
                <c:pt idx="1">
                  <c:v>FY2022</c:v>
                </c:pt>
                <c:pt idx="2">
                  <c:v>FY2023</c:v>
                </c:pt>
                <c:pt idx="3">
                  <c:v>FY2024</c:v>
                </c:pt>
                <c:pt idx="4">
                  <c:v>FY2025</c:v>
                </c:pt>
              </c:strCache>
            </c:strRef>
          </c:cat>
          <c:val>
            <c:numRef>
              <c:f>财务数据表!$I$34:$I$38</c:f>
              <c:numCache>
                <c:formatCode>General</c:formatCode>
                <c:ptCount val="5"/>
                <c:pt idx="0">
                  <c:v>0.3915895408392488</c:v>
                </c:pt>
                <c:pt idx="1">
                  <c:v>0.38456739358534442</c:v>
                </c:pt>
                <c:pt idx="2">
                  <c:v>0.41361861707592723</c:v>
                </c:pt>
                <c:pt idx="3">
                  <c:v>0.4264268150640611</c:v>
                </c:pt>
                <c:pt idx="4">
                  <c:v>0.43069632749769649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C-45FE-82B0-86CB6AF4FFBF}"/>
            </c:ext>
          </c:extLst>
        </c:ser>
        <c:ser>
          <c:idx val="2"/>
          <c:order val="2"/>
          <c:tx>
            <c:strRef>
              <c:f>财务数据表!$J$33</c:f>
              <c:strCache>
                <c:ptCount val="1"/>
                <c:pt idx="0">
                  <c:v>青岛啤酒 (CNY M)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财务数据表!$G$34:$G$38</c:f>
              <c:strCache>
                <c:ptCount val="5"/>
                <c:pt idx="0">
                  <c:v>FY2021</c:v>
                </c:pt>
                <c:pt idx="1">
                  <c:v>FY2022</c:v>
                </c:pt>
                <c:pt idx="2">
                  <c:v>FY2023</c:v>
                </c:pt>
                <c:pt idx="3">
                  <c:v>FY2024</c:v>
                </c:pt>
                <c:pt idx="4">
                  <c:v>FY2025</c:v>
                </c:pt>
              </c:strCache>
            </c:strRef>
          </c:cat>
          <c:val>
            <c:numRef>
              <c:f>财务数据表!$J$34:$J$38</c:f>
              <c:numCache>
                <c:formatCode>General</c:formatCode>
                <c:ptCount val="5"/>
                <c:pt idx="0">
                  <c:v>0.36460059661915811</c:v>
                </c:pt>
                <c:pt idx="1">
                  <c:v>0.36369288156667701</c:v>
                </c:pt>
                <c:pt idx="2">
                  <c:v>0.38302887448438422</c:v>
                </c:pt>
                <c:pt idx="3">
                  <c:v>0.38894766320243945</c:v>
                </c:pt>
                <c:pt idx="4">
                  <c:v>0.38709677419354838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1C-45FE-82B0-86CB6AF4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648928"/>
        <c:axId val="90641248"/>
      </c:barChart>
      <c:catAx>
        <c:axId val="9064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0641248"/>
        <c:crosses val="autoZero"/>
        <c:auto val="1"/>
        <c:lblAlgn val="ctr"/>
        <c:lblOffset val="100"/>
        <c:noMultiLvlLbl val="0"/>
      </c:catAx>
      <c:valAx>
        <c:axId val="9064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064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财务数据表!$F$50</c:f>
              <c:strCache>
                <c:ptCount val="1"/>
                <c:pt idx="0">
                  <c:v>百威亚太 (USD 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财务数据表!$G$50</c:f>
              <c:numCache>
                <c:formatCode>General</c:formatCode>
                <c:ptCount val="1"/>
                <c:pt idx="0">
                  <c:v>1134</c:v>
                </c:pt>
              </c:numCache>
            </c:numRef>
          </c:xVal>
          <c:yVal>
            <c:numRef>
              <c:f>财务数据表!$H$50</c:f>
              <c:numCache>
                <c:formatCode>General</c:formatCode>
                <c:ptCount val="1"/>
                <c:pt idx="0">
                  <c:v>726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D1-43E2-9CA8-02C47EF6227B}"/>
            </c:ext>
          </c:extLst>
        </c:ser>
        <c:ser>
          <c:idx val="1"/>
          <c:order val="1"/>
          <c:tx>
            <c:strRef>
              <c:f>财务数据表!$F$51</c:f>
              <c:strCache>
                <c:ptCount val="1"/>
                <c:pt idx="0">
                  <c:v>华润啤酒 (CNY 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财务数据表!$G$51</c:f>
              <c:numCache>
                <c:formatCode>General</c:formatCode>
                <c:ptCount val="1"/>
                <c:pt idx="0">
                  <c:v>6928</c:v>
                </c:pt>
              </c:numCache>
            </c:numRef>
          </c:xVal>
          <c:yVal>
            <c:numRef>
              <c:f>财务数据表!$H$51</c:f>
              <c:numCache>
                <c:formatCode>General</c:formatCode>
                <c:ptCount val="1"/>
                <c:pt idx="0">
                  <c:v>4739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D1-43E2-9CA8-02C47EF6227B}"/>
            </c:ext>
          </c:extLst>
        </c:ser>
        <c:ser>
          <c:idx val="2"/>
          <c:order val="2"/>
          <c:tx>
            <c:strRef>
              <c:f>财务数据表!$F$52</c:f>
              <c:strCache>
                <c:ptCount val="1"/>
                <c:pt idx="0">
                  <c:v>青岛啤酒 (CNY M)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财务数据表!$G$52</c:f>
              <c:numCache>
                <c:formatCode>General</c:formatCode>
                <c:ptCount val="1"/>
                <c:pt idx="0">
                  <c:v>3400</c:v>
                </c:pt>
              </c:numCache>
            </c:numRef>
          </c:xVal>
          <c:yVal>
            <c:numRef>
              <c:f>财务数据表!$H$52</c:f>
              <c:numCache>
                <c:formatCode>General</c:formatCode>
                <c:ptCount val="1"/>
                <c:pt idx="0">
                  <c:v>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D1-43E2-9CA8-02C47EF6227B}"/>
            </c:ext>
          </c:extLst>
        </c:ser>
        <c:ser>
          <c:idx val="3"/>
          <c:order val="3"/>
          <c:tx>
            <c:v>y=x</c:v>
          </c:tx>
          <c:spPr>
            <a:ln w="19050" cap="flat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9000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9000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0FD1-43E2-9CA8-02C47EF6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239536"/>
        <c:axId val="154250576"/>
      </c:scatterChart>
      <c:valAx>
        <c:axId val="154239536"/>
        <c:scaling>
          <c:orientation val="minMax"/>
          <c:max val="9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经营现金流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4250576"/>
        <c:crosses val="autoZero"/>
        <c:crossBetween val="midCat"/>
      </c:valAx>
      <c:valAx>
        <c:axId val="154250576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/>
                  <a:t>净利润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423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349250</xdr:colOff>
      <xdr:row>44</xdr:row>
      <xdr:rowOff>136525</xdr:rowOff>
    </xdr:from>
    <xdr:to>
      <xdr:col>10</xdr:col>
      <xdr:colOff>457200</xdr:colOff>
      <xdr:row>60</xdr:row>
      <xdr:rowOff>34925</xdr:rowOff>
    </xdr:to>
    <xdr:graphicFrame macro="">
      <xdr:nvGraphicFramePr>
        <xdr:cNvPr id="13" name="图表 12">
          <a:extLst>
            <a:ext uri="{FF2B5EF4-FFF2-40B4-BE49-F238E27FC236}">
              <a16:creationId xmlns:a16="http://schemas.microsoft.com/office/drawing/2014/main" id="{8B38E333-9C3F-916D-413F-838682E24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11</xdr:row>
      <xdr:rowOff>95250</xdr:rowOff>
    </xdr:from>
    <xdr:to>
      <xdr:col>1</xdr:col>
      <xdr:colOff>241300</xdr:colOff>
      <xdr:row>26</xdr:row>
      <xdr:rowOff>171450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31CBBAC-A2E5-4D02-B84E-CFFE2F2E7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488950</xdr:colOff>
      <xdr:row>11</xdr:row>
      <xdr:rowOff>82550</xdr:rowOff>
    </xdr:from>
    <xdr:to>
      <xdr:col>9</xdr:col>
      <xdr:colOff>184150</xdr:colOff>
      <xdr:row>26</xdr:row>
      <xdr:rowOff>158750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42936B77-AF0F-499B-AD98-39390148F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" refreshedDate="46231.996347222223" createdVersion="8" refreshedVersion="8" minRefreshableVersion="3" recordCount="15" xr:uid="{B64B052F-AB99-44CB-A421-91543AA65DFC}">
  <cacheSource type="worksheet">
    <worksheetSource ref="A3:M18" sheet="财务数据表"/>
  </cacheSource>
  <cacheFields count="13">
    <cacheField name="公司代码" numFmtId="49">
      <sharedItems/>
    </cacheField>
    <cacheField name="公司名称" numFmtId="0">
      <sharedItems count="3">
        <s v="百威亚太 (USD M)"/>
        <s v="华润啤酒 (CNY M)"/>
        <s v="青岛啤酒 (CNY M)"/>
      </sharedItems>
    </cacheField>
    <cacheField name="年份" numFmtId="0">
      <sharedItems count="5">
        <s v="FY2021"/>
        <s v="FY2022"/>
        <s v="FY2023"/>
        <s v="FY2024"/>
        <s v="FY2025"/>
      </sharedItems>
    </cacheField>
    <cacheField name="收入" numFmtId="3">
      <sharedItems containsSemiMixedTypes="0" containsString="0" containsNumber="1" containsInteger="1" minValue="5764" maxValue="38932"/>
    </cacheField>
    <cacheField name="毛利" numFmtId="3">
      <sharedItems containsSemiMixedTypes="0" containsString="0" containsNumber="1" containsInteger="1" minValue="2887" maxValue="16475"/>
    </cacheField>
    <cacheField name="净利润" numFmtId="3">
      <sharedItems containsSemiMixedTypes="0" containsString="0" containsNumber="1" containsInteger="1" minValue="489" maxValue="5153"/>
    </cacheField>
    <cacheField name="总资产" numFmtId="3">
      <sharedItems containsSemiMixedTypes="0" containsString="0" containsNumber="1" containsInteger="1" minValue="14773" maxValue="71524"/>
    </cacheField>
    <cacheField name="总负债" numFmtId="3">
      <sharedItems containsSemiMixedTypes="0" containsString="0" containsNumber="1" containsInteger="1" minValue="4445" maxValue="37350"/>
    </cacheField>
    <cacheField name="总权益" numFmtId="3">
      <sharedItems containsSemiMixedTypes="0" containsString="0" containsNumber="1" containsInteger="1" minValue="10240" maxValue="35964"/>
    </cacheField>
    <cacheField name="经营现金流" numFmtId="3">
      <sharedItems containsSemiMixedTypes="0" containsString="0" containsNumber="1" containsInteger="1" minValue="951" maxValue="7127" count="15">
        <n v="1903"/>
        <n v="1577"/>
        <n v="1811"/>
        <n v="1134"/>
        <n v="951"/>
        <n v="4995"/>
        <n v="6846"/>
        <n v="4149"/>
        <n v="6928"/>
        <n v="7127"/>
        <n v="3100"/>
        <n v="3500"/>
        <n v="3200"/>
        <n v="3400"/>
        <n v="3300"/>
      </sharedItems>
    </cacheField>
    <cacheField name="毛利率" numFmtId="176">
      <sharedItems containsSemiMixedTypes="0" containsString="0" containsNumber="1" minValue="0.36369288156667701" maxValue="0.53874484384207422"/>
    </cacheField>
    <cacheField name="净利率" numFmtId="176">
      <sharedItems containsSemiMixedTypes="0" containsString="0" containsNumber="1" minValue="8.4836918806384456E-2" maxValue="0.14093856128434701" count="15">
        <n v="0.13995285798467885"/>
        <n v="0.14093856128434701"/>
        <n v="0.12427071178529756"/>
        <n v="0.11623439000960614"/>
        <n v="8.4836918806384456E-2"/>
        <n v="0.13738880402551892"/>
        <n v="0.12318861129228936"/>
        <n v="0.13235898489674303"/>
        <n v="0.12266079979293387"/>
        <n v="8.8745557456890875E-2"/>
        <n v="0.10440835266821345"/>
        <n v="0.11532483680447622"/>
        <n v="0.12581025338833235"/>
        <n v="0.13519820772916796"/>
        <n v="0.12258064516129032"/>
      </sharedItems>
    </cacheField>
    <cacheField name="ROE" numFmtId="176">
      <sharedItems containsSemiMixedTypes="0" containsString="0" containsNumber="1" minValue="4.7347017815646784E-2" maxValue="0.1873085875290946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" refreshedDate="46232.016986689814" createdVersion="8" refreshedVersion="8" minRefreshableVersion="3" recordCount="15" xr:uid="{8F078773-24BE-4DBB-8200-A5B2A237D9BB}">
  <cacheSource type="worksheet">
    <worksheetSource ref="A3:I18" sheet="财务数据表"/>
  </cacheSource>
  <cacheFields count="9">
    <cacheField name="公司代码" numFmtId="49">
      <sharedItems/>
    </cacheField>
    <cacheField name="公司名称" numFmtId="0">
      <sharedItems count="3">
        <s v="百威亚太 (USD M)"/>
        <s v="华润啤酒 (CNY M)"/>
        <s v="青岛啤酒 (CNY M)"/>
      </sharedItems>
    </cacheField>
    <cacheField name="年份" numFmtId="0">
      <sharedItems count="5">
        <s v="FY2021"/>
        <s v="FY2022"/>
        <s v="FY2023"/>
        <s v="FY2024"/>
        <s v="FY2025"/>
      </sharedItems>
    </cacheField>
    <cacheField name="收入" numFmtId="3">
      <sharedItems containsSemiMixedTypes="0" containsString="0" containsNumber="1" containsInteger="1" minValue="5764" maxValue="38932"/>
    </cacheField>
    <cacheField name="毛利" numFmtId="3">
      <sharedItems containsSemiMixedTypes="0" containsString="0" containsNumber="1" containsInteger="1" minValue="2887" maxValue="16475"/>
    </cacheField>
    <cacheField name="净利润" numFmtId="3">
      <sharedItems containsSemiMixedTypes="0" containsString="0" containsNumber="1" containsInteger="1" minValue="489" maxValue="5153"/>
    </cacheField>
    <cacheField name="总资产" numFmtId="3">
      <sharedItems containsSemiMixedTypes="0" containsString="0" containsNumber="1" containsInteger="1" minValue="14773" maxValue="71524"/>
    </cacheField>
    <cacheField name="总负债" numFmtId="3">
      <sharedItems containsSemiMixedTypes="0" containsString="0" containsNumber="1" containsInteger="1" minValue="4445" maxValue="37350"/>
    </cacheField>
    <cacheField name="总权益" numFmtId="3">
      <sharedItems containsSemiMixedTypes="0" containsString="0" containsNumber="1" containsInteger="1" minValue="10240" maxValue="359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1876"/>
    <x v="0"/>
    <x v="0"/>
    <n v="6788"/>
    <n v="3657"/>
    <n v="950"/>
    <n v="16625"/>
    <n v="5542"/>
    <n v="11083"/>
    <x v="0"/>
    <n v="0.53874484384207422"/>
    <x v="0"/>
    <n v="8.571686366507264E-2"/>
  </r>
  <r>
    <s v="1876"/>
    <x v="0"/>
    <x v="1"/>
    <n v="6478"/>
    <n v="3240"/>
    <n v="913"/>
    <n v="15996"/>
    <n v="5163"/>
    <n v="10833"/>
    <x v="1"/>
    <n v="0.5001543686322939"/>
    <x v="1"/>
    <n v="8.4279516292809012E-2"/>
  </r>
  <r>
    <s v="1876"/>
    <x v="0"/>
    <x v="2"/>
    <n v="6856"/>
    <n v="3453"/>
    <n v="852"/>
    <n v="16234"/>
    <n v="5384"/>
    <n v="10850"/>
    <x v="2"/>
    <n v="0.5036464410735122"/>
    <x v="2"/>
    <n v="7.852534562211981E-2"/>
  </r>
  <r>
    <s v="1876"/>
    <x v="0"/>
    <x v="3"/>
    <n v="6246"/>
    <n v="3147"/>
    <n v="726"/>
    <n v="14778"/>
    <n v="4538"/>
    <n v="10240"/>
    <x v="3"/>
    <n v="0.50384245917387127"/>
    <x v="3"/>
    <n v="7.0898437499999994E-2"/>
  </r>
  <r>
    <s v="1876"/>
    <x v="0"/>
    <x v="4"/>
    <n v="5764"/>
    <n v="2887"/>
    <n v="489"/>
    <n v="14773"/>
    <n v="4445"/>
    <n v="10328"/>
    <x v="4"/>
    <n v="0.50086745315752945"/>
    <x v="4"/>
    <n v="4.7347017815646784E-2"/>
  </r>
  <r>
    <s v="0291"/>
    <x v="1"/>
    <x v="0"/>
    <n v="33387"/>
    <n v="13074"/>
    <n v="4587"/>
    <n v="51053"/>
    <n v="26564"/>
    <n v="24489"/>
    <x v="5"/>
    <n v="0.3915895408392488"/>
    <x v="5"/>
    <n v="0.18730858752909468"/>
  </r>
  <r>
    <s v="0291"/>
    <x v="1"/>
    <x v="1"/>
    <n v="35263"/>
    <n v="13561"/>
    <n v="4344"/>
    <n v="57313"/>
    <n v="30236"/>
    <n v="27077"/>
    <x v="6"/>
    <n v="0.38456739358534442"/>
    <x v="6"/>
    <n v="0.16043136241090225"/>
  </r>
  <r>
    <s v="0291"/>
    <x v="1"/>
    <x v="2"/>
    <n v="38932"/>
    <n v="16103"/>
    <n v="5153"/>
    <n v="71524"/>
    <n v="37350"/>
    <n v="34174"/>
    <x v="7"/>
    <n v="0.41361861707592723"/>
    <x v="7"/>
    <n v="0.15078714812430502"/>
  </r>
  <r>
    <s v="0291"/>
    <x v="1"/>
    <x v="3"/>
    <n v="38635"/>
    <n v="16475"/>
    <n v="4739"/>
    <n v="69308"/>
    <n v="33723"/>
    <n v="35585"/>
    <x v="8"/>
    <n v="0.4264268150640611"/>
    <x v="8"/>
    <n v="0.13317409020654769"/>
  </r>
  <r>
    <s v="0291"/>
    <x v="1"/>
    <x v="4"/>
    <n v="37985"/>
    <n v="16360"/>
    <n v="3371"/>
    <n v="68633"/>
    <n v="32669"/>
    <n v="35964"/>
    <x v="9"/>
    <n v="0.43069632749769649"/>
    <x v="9"/>
    <n v="9.3732621510399294E-2"/>
  </r>
  <r>
    <s v="0168"/>
    <x v="2"/>
    <x v="0"/>
    <n v="30170"/>
    <n v="11000"/>
    <n v="3150"/>
    <n v="46500"/>
    <n v="22500"/>
    <n v="24000"/>
    <x v="10"/>
    <n v="0.36460059661915811"/>
    <x v="10"/>
    <n v="0.13125000000000001"/>
  </r>
  <r>
    <s v="0168"/>
    <x v="2"/>
    <x v="1"/>
    <n v="32170"/>
    <n v="11700"/>
    <n v="3710"/>
    <n v="48100"/>
    <n v="23000"/>
    <n v="25100"/>
    <x v="11"/>
    <n v="0.36369288156667701"/>
    <x v="11"/>
    <n v="0.14780876494023903"/>
  </r>
  <r>
    <s v="0168"/>
    <x v="2"/>
    <x v="2"/>
    <n v="33940"/>
    <n v="13000"/>
    <n v="4270"/>
    <n v="49600"/>
    <n v="23500"/>
    <n v="26100"/>
    <x v="12"/>
    <n v="0.38302887448438422"/>
    <x v="12"/>
    <n v="0.16360153256704982"/>
  </r>
  <r>
    <s v="0168"/>
    <x v="2"/>
    <x v="3"/>
    <n v="32138"/>
    <n v="12500"/>
    <n v="4345"/>
    <n v="50370"/>
    <n v="22500"/>
    <n v="27870"/>
    <x v="13"/>
    <n v="0.38894766320243945"/>
    <x v="13"/>
    <n v="0.15590240401865804"/>
  </r>
  <r>
    <s v="0168"/>
    <x v="2"/>
    <x v="4"/>
    <n v="31000"/>
    <n v="12000"/>
    <n v="3800"/>
    <n v="51000"/>
    <n v="22000"/>
    <n v="29000"/>
    <x v="14"/>
    <n v="0.38709677419354838"/>
    <x v="14"/>
    <n v="0.1310344827586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1876"/>
    <x v="0"/>
    <x v="0"/>
    <n v="6788"/>
    <n v="3657"/>
    <n v="950"/>
    <n v="16625"/>
    <n v="5542"/>
    <n v="11083"/>
  </r>
  <r>
    <s v="1876"/>
    <x v="0"/>
    <x v="1"/>
    <n v="6478"/>
    <n v="3240"/>
    <n v="913"/>
    <n v="15996"/>
    <n v="5163"/>
    <n v="10833"/>
  </r>
  <r>
    <s v="1876"/>
    <x v="0"/>
    <x v="2"/>
    <n v="6856"/>
    <n v="3453"/>
    <n v="852"/>
    <n v="16234"/>
    <n v="5384"/>
    <n v="10850"/>
  </r>
  <r>
    <s v="1876"/>
    <x v="0"/>
    <x v="3"/>
    <n v="6246"/>
    <n v="3147"/>
    <n v="726"/>
    <n v="14778"/>
    <n v="4538"/>
    <n v="10240"/>
  </r>
  <r>
    <s v="1876"/>
    <x v="0"/>
    <x v="4"/>
    <n v="5764"/>
    <n v="2887"/>
    <n v="489"/>
    <n v="14773"/>
    <n v="4445"/>
    <n v="10328"/>
  </r>
  <r>
    <s v="0291"/>
    <x v="1"/>
    <x v="0"/>
    <n v="33387"/>
    <n v="13074"/>
    <n v="4587"/>
    <n v="51053"/>
    <n v="26564"/>
    <n v="24489"/>
  </r>
  <r>
    <s v="0291"/>
    <x v="1"/>
    <x v="1"/>
    <n v="35263"/>
    <n v="13561"/>
    <n v="4344"/>
    <n v="57313"/>
    <n v="30236"/>
    <n v="27077"/>
  </r>
  <r>
    <s v="0291"/>
    <x v="1"/>
    <x v="2"/>
    <n v="38932"/>
    <n v="16103"/>
    <n v="5153"/>
    <n v="71524"/>
    <n v="37350"/>
    <n v="34174"/>
  </r>
  <r>
    <s v="0291"/>
    <x v="1"/>
    <x v="3"/>
    <n v="38635"/>
    <n v="16475"/>
    <n v="4739"/>
    <n v="69308"/>
    <n v="33723"/>
    <n v="35585"/>
  </r>
  <r>
    <s v="0291"/>
    <x v="1"/>
    <x v="4"/>
    <n v="37985"/>
    <n v="16360"/>
    <n v="3371"/>
    <n v="68633"/>
    <n v="32669"/>
    <n v="35964"/>
  </r>
  <r>
    <s v="0168"/>
    <x v="2"/>
    <x v="0"/>
    <n v="30170"/>
    <n v="11000"/>
    <n v="3150"/>
    <n v="46500"/>
    <n v="22500"/>
    <n v="24000"/>
  </r>
  <r>
    <s v="0168"/>
    <x v="2"/>
    <x v="1"/>
    <n v="32170"/>
    <n v="11700"/>
    <n v="3710"/>
    <n v="48100"/>
    <n v="23000"/>
    <n v="25100"/>
  </r>
  <r>
    <s v="0168"/>
    <x v="2"/>
    <x v="2"/>
    <n v="33940"/>
    <n v="13000"/>
    <n v="4270"/>
    <n v="49600"/>
    <n v="23500"/>
    <n v="26100"/>
  </r>
  <r>
    <s v="0168"/>
    <x v="2"/>
    <x v="3"/>
    <n v="32138"/>
    <n v="12500"/>
    <n v="4345"/>
    <n v="50370"/>
    <n v="22500"/>
    <n v="27870"/>
  </r>
  <r>
    <s v="0168"/>
    <x v="2"/>
    <x v="4"/>
    <n v="31000"/>
    <n v="12000"/>
    <n v="3800"/>
    <n v="51000"/>
    <n v="22000"/>
    <n v="29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02DD85-BC51-4D19-8438-135BA2BED18E}" name="数据透视表4" cacheId="26" applyNumberFormats="0" applyBorderFormats="0" applyFontFormats="0" applyPatternFormats="0" applyAlignmentFormats="0" applyWidthHeightFormats="1" dataCaption="值" updatedVersion="8" minRefreshableVersion="3" showDrill="0" useAutoFormatting="1" rowGrandTotals="0" itemPrintTitles="1" createdVersion="8" indent="0" showHeaders="0" outline="1" outlineData="1" multipleFieldFilters="0">
  <location ref="A42:C60" firstHeaderRow="0" firstDataRow="1" firstDataCol="1"/>
  <pivotFields count="13"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numFmtId="3" showAll="0"/>
    <pivotField numFmtId="3" showAll="0"/>
    <pivotField dataField="1" numFmtId="3" showAll="0"/>
    <pivotField numFmtId="3" showAll="0"/>
    <pivotField numFmtId="3" showAll="0"/>
    <pivotField numFmtId="3" showAll="0"/>
    <pivotField dataField="1" numFmtId="3" showAll="0">
      <items count="16">
        <item x="4"/>
        <item x="3"/>
        <item x="1"/>
        <item x="2"/>
        <item x="0"/>
        <item x="10"/>
        <item x="12"/>
        <item x="14"/>
        <item x="13"/>
        <item x="11"/>
        <item x="7"/>
        <item x="5"/>
        <item x="6"/>
        <item x="8"/>
        <item x="9"/>
        <item t="default"/>
      </items>
    </pivotField>
    <pivotField numFmtId="176" showAll="0"/>
    <pivotField numFmtId="176" showAll="0">
      <items count="16">
        <item x="4"/>
        <item x="9"/>
        <item x="10"/>
        <item x="11"/>
        <item x="3"/>
        <item x="14"/>
        <item x="8"/>
        <item x="6"/>
        <item x="2"/>
        <item x="12"/>
        <item x="7"/>
        <item x="13"/>
        <item x="5"/>
        <item x="0"/>
        <item x="1"/>
        <item t="default"/>
      </items>
    </pivotField>
    <pivotField numFmtId="176" showAll="0"/>
  </pivotFields>
  <rowFields count="2">
    <field x="1"/>
    <field x="2"/>
  </rowFields>
  <rowItems count="18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</rowItems>
  <colFields count="1">
    <field x="-2"/>
  </colFields>
  <colItems count="2">
    <i>
      <x/>
    </i>
    <i i="1">
      <x v="1"/>
    </i>
  </colItems>
  <dataFields count="2">
    <dataField name="求和项:经营现金流" fld="9" baseField="0" baseItem="0"/>
    <dataField name="求和项:净利润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B14845-63A4-4AB7-8A8C-4712A6FFCC2B}" name="数据透视表2" cacheId="23" applyNumberFormats="0" applyBorderFormats="0" applyFontFormats="0" applyPatternFormats="0" applyAlignmentFormats="0" applyWidthHeightFormats="1" dataCaption="值" updatedVersion="8" minRefreshableVersion="3" showDrill="0" useAutoFormatting="1" rowGrandTotals="0" colGrandTotals="0" itemPrintTitles="1" createdVersion="8" indent="0" showHeaders="0" compact="0" compactData="0" multipleFieldFilters="0" chartFormat="20">
  <location ref="A25:D31" firstHeaderRow="1" firstDataRow="2" firstDataCol="1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3">
    <i>
      <x/>
    </i>
    <i>
      <x v="1"/>
    </i>
    <i>
      <x v="2"/>
    </i>
  </colItems>
  <dataFields count="1">
    <dataField name=" 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A1AC14-910D-4030-8A7F-1CED3F8D42A5}" name="数据透视表3" cacheId="26" applyNumberFormats="0" applyBorderFormats="0" applyFontFormats="0" applyPatternFormats="0" applyAlignmentFormats="0" applyWidthHeightFormats="1" dataCaption="值" updatedVersion="8" minRefreshableVersion="3" showDrill="0" useAutoFormatting="1" rowGrandTotals="0" colGrandTotals="0" itemPrintTitles="1" createdVersion="8" indent="0" showHeaders="0" outline="1" outlineData="1" multipleFieldFilters="0">
  <location ref="G25:J31" firstHeaderRow="1" firstDataRow="2" firstDataCol="1"/>
  <pivotFields count="13">
    <pivotField showAll="0"/>
    <pivotField axis="axisCol" showAll="0">
      <items count="4">
        <item x="0"/>
        <item x="1"/>
        <item x="2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numFmtId="3" showAll="0"/>
    <pivotField numFmtId="3" showAll="0"/>
    <pivotField numFmtId="3" showAll="0"/>
    <pivotField numFmtId="3" showAll="0"/>
    <pivotField numFmtId="3" showAll="0"/>
    <pivotField numFmtId="3" showAll="0"/>
    <pivotField numFmtId="3" showAll="0"/>
    <pivotField dataField="1" numFmtId="176" showAll="0"/>
    <pivotField numFmtId="176" showAll="0"/>
    <pivotField numFmtId="176" showAl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3">
    <i>
      <x/>
    </i>
    <i>
      <x v="1"/>
    </i>
    <i>
      <x v="2"/>
    </i>
  </colItems>
  <dataFields count="1">
    <dataField name="求和项:毛利率" fld="10" baseField="2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sqref="A1:E1"/>
    </sheetView>
  </sheetViews>
  <sheetFormatPr defaultRowHeight="14" x14ac:dyDescent="0.25"/>
  <cols>
    <col min="1" max="1" width="12" customWidth="1"/>
    <col min="2" max="3" width="18" customWidth="1"/>
    <col min="4" max="4" width="20" customWidth="1"/>
    <col min="5" max="5" width="14" customWidth="1"/>
  </cols>
  <sheetData>
    <row r="1" spans="1:5" ht="16.5" x14ac:dyDescent="0.35">
      <c r="A1" s="17" t="s">
        <v>0</v>
      </c>
      <c r="B1" s="18"/>
      <c r="C1" s="18"/>
      <c r="D1" s="18"/>
      <c r="E1" s="18"/>
    </row>
    <row r="3" spans="1:5" ht="14.5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4.5" x14ac:dyDescent="0.3">
      <c r="A4" s="2" t="s">
        <v>6</v>
      </c>
      <c r="B4" s="3" t="s">
        <v>7</v>
      </c>
      <c r="C4" s="4" t="s">
        <v>8</v>
      </c>
      <c r="D4" s="5">
        <v>2019</v>
      </c>
      <c r="E4" s="5">
        <v>25000</v>
      </c>
    </row>
    <row r="5" spans="1:5" ht="14.5" x14ac:dyDescent="0.3">
      <c r="A5" s="2" t="s">
        <v>9</v>
      </c>
      <c r="B5" s="3" t="s">
        <v>10</v>
      </c>
      <c r="C5" s="4" t="s">
        <v>8</v>
      </c>
      <c r="D5" s="5">
        <v>1997</v>
      </c>
      <c r="E5" s="5">
        <v>30000</v>
      </c>
    </row>
    <row r="6" spans="1:5" ht="14.5" x14ac:dyDescent="0.3">
      <c r="A6" s="2" t="s">
        <v>11</v>
      </c>
      <c r="B6" s="3" t="s">
        <v>12</v>
      </c>
      <c r="C6" s="4" t="s">
        <v>8</v>
      </c>
      <c r="D6" s="5">
        <v>1993</v>
      </c>
      <c r="E6" s="5">
        <v>40000</v>
      </c>
    </row>
    <row r="8" spans="1:5" ht="14.5" x14ac:dyDescent="0.3">
      <c r="A8" s="6" t="s">
        <v>13</v>
      </c>
    </row>
  </sheetData>
  <mergeCells count="1">
    <mergeCell ref="A1:E1"/>
  </mergeCells>
  <phoneticPr fontId="1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50F5-226E-4B89-8A25-4A1DF3CBA59E}">
  <dimension ref="A1"/>
  <sheetViews>
    <sheetView workbookViewId="0">
      <selection activeCell="A3" sqref="A3"/>
    </sheetView>
  </sheetViews>
  <sheetFormatPr defaultRowHeight="14" x14ac:dyDescent="0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topLeftCell="A39" workbookViewId="0">
      <selection activeCell="M63" sqref="M63"/>
    </sheetView>
  </sheetViews>
  <sheetFormatPr defaultRowHeight="14" x14ac:dyDescent="0.25"/>
  <cols>
    <col min="1" max="1" width="19" bestFit="1" customWidth="1"/>
    <col min="2" max="2" width="19.81640625" bestFit="1" customWidth="1"/>
    <col min="3" max="3" width="15.26953125" bestFit="1" customWidth="1"/>
    <col min="4" max="7" width="6.7265625" bestFit="1" customWidth="1"/>
    <col min="8" max="8" width="8.26953125" bestFit="1" customWidth="1"/>
    <col min="9" max="18" width="6.7265625" bestFit="1" customWidth="1"/>
    <col min="19" max="19" width="12.1796875" bestFit="1" customWidth="1"/>
    <col min="20" max="20" width="6.7265625" bestFit="1" customWidth="1"/>
    <col min="21" max="21" width="12.1796875" bestFit="1" customWidth="1"/>
    <col min="22" max="22" width="6.7265625" bestFit="1" customWidth="1"/>
    <col min="23" max="23" width="12.1796875" bestFit="1" customWidth="1"/>
    <col min="24" max="24" width="6.7265625" bestFit="1" customWidth="1"/>
    <col min="25" max="25" width="12.1796875" bestFit="1" customWidth="1"/>
    <col min="26" max="26" width="6.7265625" bestFit="1" customWidth="1"/>
    <col min="27" max="27" width="12.1796875" bestFit="1" customWidth="1"/>
    <col min="28" max="28" width="6.7265625" bestFit="1" customWidth="1"/>
    <col min="29" max="29" width="12.1796875" bestFit="1" customWidth="1"/>
    <col min="30" max="30" width="6.7265625" bestFit="1" customWidth="1"/>
    <col min="31" max="31" width="12.1796875" bestFit="1" customWidth="1"/>
    <col min="32" max="32" width="5.453125" bestFit="1" customWidth="1"/>
  </cols>
  <sheetData>
    <row r="1" spans="1:14" ht="16.5" x14ac:dyDescent="0.3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</row>
    <row r="3" spans="1:14" ht="14.5" x14ac:dyDescent="0.3">
      <c r="A3" s="1" t="s">
        <v>1</v>
      </c>
      <c r="B3" s="1" t="s">
        <v>2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  <c r="K3" s="7" t="s">
        <v>23</v>
      </c>
      <c r="L3" s="7" t="s">
        <v>24</v>
      </c>
      <c r="M3" s="7" t="s">
        <v>25</v>
      </c>
    </row>
    <row r="4" spans="1:14" ht="14.5" x14ac:dyDescent="0.3">
      <c r="A4" s="2" t="s">
        <v>6</v>
      </c>
      <c r="B4" s="6" t="s">
        <v>26</v>
      </c>
      <c r="C4" s="6" t="s">
        <v>27</v>
      </c>
      <c r="D4" s="8">
        <v>6788</v>
      </c>
      <c r="E4" s="8">
        <v>3657</v>
      </c>
      <c r="F4" s="8">
        <v>950</v>
      </c>
      <c r="G4" s="8">
        <v>16625</v>
      </c>
      <c r="H4" s="8">
        <v>5542</v>
      </c>
      <c r="I4" s="8">
        <v>11083</v>
      </c>
      <c r="J4" s="8">
        <v>1903</v>
      </c>
      <c r="K4" s="9">
        <f t="shared" ref="K4:K18" si="0">E4/D4</f>
        <v>0.53874484384207422</v>
      </c>
      <c r="L4" s="9">
        <f t="shared" ref="L4:L18" si="1">F4/D4</f>
        <v>0.13995285798467885</v>
      </c>
      <c r="M4" s="9">
        <f t="shared" ref="M4:M18" si="2">F4/I4</f>
        <v>8.571686366507264E-2</v>
      </c>
      <c r="N4" t="str">
        <f>IF(OR(C4="FY2021", A4&lt;&gt;A3), "", (D4-D3)/D3)</f>
        <v/>
      </c>
    </row>
    <row r="5" spans="1:14" ht="14.5" x14ac:dyDescent="0.3">
      <c r="A5" s="2" t="s">
        <v>6</v>
      </c>
      <c r="B5" s="6" t="s">
        <v>26</v>
      </c>
      <c r="C5" s="6" t="s">
        <v>28</v>
      </c>
      <c r="D5" s="8">
        <v>6478</v>
      </c>
      <c r="E5" s="8">
        <v>3240</v>
      </c>
      <c r="F5" s="8">
        <v>913</v>
      </c>
      <c r="G5" s="8">
        <v>15996</v>
      </c>
      <c r="H5" s="8">
        <v>5163</v>
      </c>
      <c r="I5" s="8">
        <v>10833</v>
      </c>
      <c r="J5" s="8">
        <v>1577</v>
      </c>
      <c r="K5" s="9">
        <f t="shared" si="0"/>
        <v>0.5001543686322939</v>
      </c>
      <c r="L5" s="9">
        <f t="shared" si="1"/>
        <v>0.14093856128434701</v>
      </c>
      <c r="M5" s="9">
        <f t="shared" si="2"/>
        <v>8.4279516292809012E-2</v>
      </c>
      <c r="N5">
        <f t="shared" ref="N5:N18" si="3">IF(OR(C5="FY2021", A5&lt;&gt;A4), "", (D5-D4)/D4)</f>
        <v>-4.5668827342368885E-2</v>
      </c>
    </row>
    <row r="6" spans="1:14" ht="14.5" x14ac:dyDescent="0.3">
      <c r="A6" s="2" t="s">
        <v>6</v>
      </c>
      <c r="B6" s="6" t="s">
        <v>26</v>
      </c>
      <c r="C6" s="6" t="s">
        <v>29</v>
      </c>
      <c r="D6" s="8">
        <v>6856</v>
      </c>
      <c r="E6" s="8">
        <v>3453</v>
      </c>
      <c r="F6" s="8">
        <v>852</v>
      </c>
      <c r="G6" s="8">
        <v>16234</v>
      </c>
      <c r="H6" s="8">
        <v>5384</v>
      </c>
      <c r="I6" s="8">
        <v>10850</v>
      </c>
      <c r="J6" s="8">
        <v>1811</v>
      </c>
      <c r="K6" s="9">
        <f t="shared" si="0"/>
        <v>0.5036464410735122</v>
      </c>
      <c r="L6" s="9">
        <f t="shared" si="1"/>
        <v>0.12427071178529756</v>
      </c>
      <c r="M6" s="9">
        <f t="shared" si="2"/>
        <v>7.852534562211981E-2</v>
      </c>
      <c r="N6">
        <f t="shared" si="3"/>
        <v>5.8351343007100959E-2</v>
      </c>
    </row>
    <row r="7" spans="1:14" ht="14.5" x14ac:dyDescent="0.3">
      <c r="A7" s="2" t="s">
        <v>6</v>
      </c>
      <c r="B7" s="6" t="s">
        <v>26</v>
      </c>
      <c r="C7" s="6" t="s">
        <v>30</v>
      </c>
      <c r="D7" s="8">
        <v>6246</v>
      </c>
      <c r="E7" s="8">
        <v>3147</v>
      </c>
      <c r="F7" s="8">
        <v>726</v>
      </c>
      <c r="G7" s="8">
        <v>14778</v>
      </c>
      <c r="H7" s="8">
        <v>4538</v>
      </c>
      <c r="I7" s="8">
        <v>10240</v>
      </c>
      <c r="J7" s="8">
        <v>1134</v>
      </c>
      <c r="K7" s="9">
        <f t="shared" si="0"/>
        <v>0.50384245917387127</v>
      </c>
      <c r="L7" s="9">
        <f t="shared" si="1"/>
        <v>0.11623439000960614</v>
      </c>
      <c r="M7" s="9">
        <f t="shared" si="2"/>
        <v>7.0898437499999994E-2</v>
      </c>
      <c r="N7">
        <f t="shared" si="3"/>
        <v>-8.8973162193698954E-2</v>
      </c>
    </row>
    <row r="8" spans="1:14" ht="14.5" x14ac:dyDescent="0.3">
      <c r="A8" s="2" t="s">
        <v>6</v>
      </c>
      <c r="B8" s="6" t="s">
        <v>26</v>
      </c>
      <c r="C8" s="6" t="s">
        <v>31</v>
      </c>
      <c r="D8" s="8">
        <v>5764</v>
      </c>
      <c r="E8" s="8">
        <v>2887</v>
      </c>
      <c r="F8" s="8">
        <v>489</v>
      </c>
      <c r="G8" s="8">
        <v>14773</v>
      </c>
      <c r="H8" s="8">
        <v>4445</v>
      </c>
      <c r="I8" s="8">
        <v>10328</v>
      </c>
      <c r="J8" s="8">
        <v>951</v>
      </c>
      <c r="K8" s="9">
        <f t="shared" si="0"/>
        <v>0.50086745315752945</v>
      </c>
      <c r="L8" s="9">
        <f t="shared" si="1"/>
        <v>8.4836918806384456E-2</v>
      </c>
      <c r="M8" s="9">
        <f t="shared" si="2"/>
        <v>4.7347017815646784E-2</v>
      </c>
      <c r="N8">
        <f t="shared" si="3"/>
        <v>-7.7169388408581494E-2</v>
      </c>
    </row>
    <row r="9" spans="1:14" ht="14.5" x14ac:dyDescent="0.3">
      <c r="A9" s="2" t="s">
        <v>9</v>
      </c>
      <c r="B9" s="6" t="s">
        <v>32</v>
      </c>
      <c r="C9" s="6" t="s">
        <v>27</v>
      </c>
      <c r="D9" s="8">
        <v>33387</v>
      </c>
      <c r="E9" s="8">
        <v>13074</v>
      </c>
      <c r="F9" s="8">
        <v>4587</v>
      </c>
      <c r="G9" s="8">
        <v>51053</v>
      </c>
      <c r="H9" s="8">
        <v>26564</v>
      </c>
      <c r="I9" s="8">
        <v>24489</v>
      </c>
      <c r="J9" s="8">
        <v>4995</v>
      </c>
      <c r="K9" s="9">
        <f t="shared" si="0"/>
        <v>0.3915895408392488</v>
      </c>
      <c r="L9" s="9">
        <f t="shared" si="1"/>
        <v>0.13738880402551892</v>
      </c>
      <c r="M9" s="9">
        <f t="shared" si="2"/>
        <v>0.18730858752909468</v>
      </c>
      <c r="N9" t="str">
        <f t="shared" si="3"/>
        <v/>
      </c>
    </row>
    <row r="10" spans="1:14" ht="14.5" x14ac:dyDescent="0.3">
      <c r="A10" s="2" t="s">
        <v>9</v>
      </c>
      <c r="B10" s="6" t="s">
        <v>32</v>
      </c>
      <c r="C10" s="6" t="s">
        <v>28</v>
      </c>
      <c r="D10" s="8">
        <v>35263</v>
      </c>
      <c r="E10" s="8">
        <v>13561</v>
      </c>
      <c r="F10" s="8">
        <v>4344</v>
      </c>
      <c r="G10" s="8">
        <v>57313</v>
      </c>
      <c r="H10" s="8">
        <v>30236</v>
      </c>
      <c r="I10" s="8">
        <v>27077</v>
      </c>
      <c r="J10" s="8">
        <v>6846</v>
      </c>
      <c r="K10" s="9">
        <f t="shared" si="0"/>
        <v>0.38456739358534442</v>
      </c>
      <c r="L10" s="9">
        <f t="shared" si="1"/>
        <v>0.12318861129228936</v>
      </c>
      <c r="M10" s="9">
        <f t="shared" si="2"/>
        <v>0.16043136241090225</v>
      </c>
      <c r="N10">
        <f t="shared" si="3"/>
        <v>5.6189534848893281E-2</v>
      </c>
    </row>
    <row r="11" spans="1:14" ht="14.5" x14ac:dyDescent="0.3">
      <c r="A11" s="2" t="s">
        <v>9</v>
      </c>
      <c r="B11" s="6" t="s">
        <v>32</v>
      </c>
      <c r="C11" s="6" t="s">
        <v>29</v>
      </c>
      <c r="D11" s="8">
        <v>38932</v>
      </c>
      <c r="E11" s="8">
        <v>16103</v>
      </c>
      <c r="F11" s="8">
        <v>5153</v>
      </c>
      <c r="G11" s="8">
        <v>71524</v>
      </c>
      <c r="H11" s="8">
        <v>37350</v>
      </c>
      <c r="I11" s="8">
        <v>34174</v>
      </c>
      <c r="J11" s="8">
        <v>4149</v>
      </c>
      <c r="K11" s="9">
        <f t="shared" si="0"/>
        <v>0.41361861707592723</v>
      </c>
      <c r="L11" s="9">
        <f t="shared" si="1"/>
        <v>0.13235898489674303</v>
      </c>
      <c r="M11" s="9">
        <f t="shared" si="2"/>
        <v>0.15078714812430502</v>
      </c>
      <c r="N11">
        <f t="shared" si="3"/>
        <v>0.10404673453761733</v>
      </c>
    </row>
    <row r="12" spans="1:14" ht="14.5" x14ac:dyDescent="0.3">
      <c r="A12" s="2" t="s">
        <v>9</v>
      </c>
      <c r="B12" s="6" t="s">
        <v>32</v>
      </c>
      <c r="C12" s="6" t="s">
        <v>30</v>
      </c>
      <c r="D12" s="8">
        <v>38635</v>
      </c>
      <c r="E12" s="8">
        <v>16475</v>
      </c>
      <c r="F12" s="8">
        <v>4739</v>
      </c>
      <c r="G12" s="8">
        <v>69308</v>
      </c>
      <c r="H12" s="8">
        <v>33723</v>
      </c>
      <c r="I12" s="8">
        <v>35585</v>
      </c>
      <c r="J12" s="8">
        <v>6928</v>
      </c>
      <c r="K12" s="9">
        <f t="shared" si="0"/>
        <v>0.4264268150640611</v>
      </c>
      <c r="L12" s="9">
        <f t="shared" si="1"/>
        <v>0.12266079979293387</v>
      </c>
      <c r="M12" s="9">
        <f t="shared" si="2"/>
        <v>0.13317409020654769</v>
      </c>
      <c r="N12">
        <f t="shared" si="3"/>
        <v>-7.628685913901161E-3</v>
      </c>
    </row>
    <row r="13" spans="1:14" ht="14.5" x14ac:dyDescent="0.3">
      <c r="A13" s="2" t="s">
        <v>9</v>
      </c>
      <c r="B13" s="6" t="s">
        <v>32</v>
      </c>
      <c r="C13" s="6" t="s">
        <v>31</v>
      </c>
      <c r="D13" s="8">
        <v>37985</v>
      </c>
      <c r="E13" s="8">
        <v>16360</v>
      </c>
      <c r="F13" s="8">
        <v>3371</v>
      </c>
      <c r="G13" s="8">
        <v>68633</v>
      </c>
      <c r="H13" s="8">
        <v>32669</v>
      </c>
      <c r="I13" s="8">
        <v>35964</v>
      </c>
      <c r="J13" s="8">
        <v>7127</v>
      </c>
      <c r="K13" s="9">
        <f t="shared" si="0"/>
        <v>0.43069632749769649</v>
      </c>
      <c r="L13" s="9">
        <f t="shared" si="1"/>
        <v>8.8745557456890875E-2</v>
      </c>
      <c r="M13" s="9">
        <f t="shared" si="2"/>
        <v>9.3732621510399294E-2</v>
      </c>
      <c r="N13">
        <f t="shared" si="3"/>
        <v>-1.6824123204348389E-2</v>
      </c>
    </row>
    <row r="14" spans="1:14" ht="14.5" x14ac:dyDescent="0.3">
      <c r="A14" s="2" t="s">
        <v>11</v>
      </c>
      <c r="B14" s="6" t="s">
        <v>33</v>
      </c>
      <c r="C14" s="6" t="s">
        <v>27</v>
      </c>
      <c r="D14" s="8">
        <v>30170</v>
      </c>
      <c r="E14" s="8">
        <v>11000</v>
      </c>
      <c r="F14" s="8">
        <v>3150</v>
      </c>
      <c r="G14" s="8">
        <v>46500</v>
      </c>
      <c r="H14" s="8">
        <v>22500</v>
      </c>
      <c r="I14" s="8">
        <v>24000</v>
      </c>
      <c r="J14" s="8">
        <v>3100</v>
      </c>
      <c r="K14" s="9">
        <f t="shared" si="0"/>
        <v>0.36460059661915811</v>
      </c>
      <c r="L14" s="9">
        <f t="shared" si="1"/>
        <v>0.10440835266821345</v>
      </c>
      <c r="M14" s="9">
        <f t="shared" si="2"/>
        <v>0.13125000000000001</v>
      </c>
      <c r="N14" t="str">
        <f t="shared" si="3"/>
        <v/>
      </c>
    </row>
    <row r="15" spans="1:14" ht="14.5" x14ac:dyDescent="0.3">
      <c r="A15" s="2" t="s">
        <v>11</v>
      </c>
      <c r="B15" s="6" t="s">
        <v>33</v>
      </c>
      <c r="C15" s="6" t="s">
        <v>28</v>
      </c>
      <c r="D15" s="8">
        <v>32170</v>
      </c>
      <c r="E15" s="8">
        <v>11700</v>
      </c>
      <c r="F15" s="8">
        <v>3710</v>
      </c>
      <c r="G15" s="8">
        <v>48100</v>
      </c>
      <c r="H15" s="8">
        <v>23000</v>
      </c>
      <c r="I15" s="8">
        <v>25100</v>
      </c>
      <c r="J15" s="8">
        <v>3500</v>
      </c>
      <c r="K15" s="9">
        <f t="shared" si="0"/>
        <v>0.36369288156667701</v>
      </c>
      <c r="L15" s="9">
        <f t="shared" si="1"/>
        <v>0.11532483680447622</v>
      </c>
      <c r="M15" s="9">
        <f t="shared" si="2"/>
        <v>0.14780876494023903</v>
      </c>
      <c r="N15">
        <f t="shared" si="3"/>
        <v>6.6291017567119651E-2</v>
      </c>
    </row>
    <row r="16" spans="1:14" ht="14.5" x14ac:dyDescent="0.3">
      <c r="A16" s="2" t="s">
        <v>11</v>
      </c>
      <c r="B16" s="6" t="s">
        <v>33</v>
      </c>
      <c r="C16" s="6" t="s">
        <v>29</v>
      </c>
      <c r="D16" s="8">
        <v>33940</v>
      </c>
      <c r="E16" s="8">
        <v>13000</v>
      </c>
      <c r="F16" s="8">
        <v>4270</v>
      </c>
      <c r="G16" s="8">
        <v>49600</v>
      </c>
      <c r="H16" s="8">
        <v>23500</v>
      </c>
      <c r="I16" s="8">
        <v>26100</v>
      </c>
      <c r="J16" s="8">
        <v>3200</v>
      </c>
      <c r="K16" s="9">
        <f t="shared" si="0"/>
        <v>0.38302887448438422</v>
      </c>
      <c r="L16" s="9">
        <f t="shared" si="1"/>
        <v>0.12581025338833235</v>
      </c>
      <c r="M16" s="9">
        <f t="shared" si="2"/>
        <v>0.16360153256704982</v>
      </c>
      <c r="N16">
        <f t="shared" si="3"/>
        <v>5.5020205160087036E-2</v>
      </c>
    </row>
    <row r="17" spans="1:14" ht="14.5" x14ac:dyDescent="0.3">
      <c r="A17" s="2" t="s">
        <v>11</v>
      </c>
      <c r="B17" s="6" t="s">
        <v>33</v>
      </c>
      <c r="C17" s="6" t="s">
        <v>30</v>
      </c>
      <c r="D17" s="8">
        <v>32138</v>
      </c>
      <c r="E17" s="8">
        <v>12500</v>
      </c>
      <c r="F17" s="8">
        <v>4345</v>
      </c>
      <c r="G17" s="8">
        <v>50370</v>
      </c>
      <c r="H17" s="8">
        <v>22500</v>
      </c>
      <c r="I17" s="8">
        <v>27870</v>
      </c>
      <c r="J17" s="8">
        <v>3400</v>
      </c>
      <c r="K17" s="9">
        <f t="shared" si="0"/>
        <v>0.38894766320243945</v>
      </c>
      <c r="L17" s="9">
        <f t="shared" si="1"/>
        <v>0.13519820772916796</v>
      </c>
      <c r="M17" s="9">
        <f t="shared" si="2"/>
        <v>0.15590240401865804</v>
      </c>
      <c r="N17">
        <f t="shared" si="3"/>
        <v>-5.3093694755450796E-2</v>
      </c>
    </row>
    <row r="18" spans="1:14" ht="14.5" x14ac:dyDescent="0.3">
      <c r="A18" s="2" t="s">
        <v>11</v>
      </c>
      <c r="B18" s="6" t="s">
        <v>33</v>
      </c>
      <c r="C18" s="6" t="s">
        <v>31</v>
      </c>
      <c r="D18" s="8">
        <v>31000</v>
      </c>
      <c r="E18" s="8">
        <v>12000</v>
      </c>
      <c r="F18" s="8">
        <v>3800</v>
      </c>
      <c r="G18" s="8">
        <v>51000</v>
      </c>
      <c r="H18" s="8">
        <v>22000</v>
      </c>
      <c r="I18" s="8">
        <v>29000</v>
      </c>
      <c r="J18" s="8">
        <v>3300</v>
      </c>
      <c r="K18" s="9">
        <f t="shared" si="0"/>
        <v>0.38709677419354838</v>
      </c>
      <c r="L18" s="9">
        <f t="shared" si="1"/>
        <v>0.12258064516129032</v>
      </c>
      <c r="M18" s="9">
        <f t="shared" si="2"/>
        <v>0.1310344827586207</v>
      </c>
      <c r="N18">
        <f t="shared" si="3"/>
        <v>-3.5409795257950093E-2</v>
      </c>
    </row>
    <row r="20" spans="1:14" ht="15" x14ac:dyDescent="0.35">
      <c r="A20" s="10" t="s">
        <v>34</v>
      </c>
    </row>
    <row r="21" spans="1:14" ht="15" x14ac:dyDescent="0.35">
      <c r="A21" s="11" t="s">
        <v>35</v>
      </c>
    </row>
    <row r="25" spans="1:14" x14ac:dyDescent="0.25">
      <c r="A25" s="20" t="s">
        <v>79</v>
      </c>
      <c r="G25" s="20" t="s">
        <v>78</v>
      </c>
    </row>
    <row r="26" spans="1:14" x14ac:dyDescent="0.25">
      <c r="B26" t="s">
        <v>26</v>
      </c>
      <c r="C26" t="s">
        <v>32</v>
      </c>
      <c r="D26" t="s">
        <v>33</v>
      </c>
      <c r="H26" t="s">
        <v>26</v>
      </c>
      <c r="I26" t="s">
        <v>32</v>
      </c>
      <c r="J26" t="s">
        <v>33</v>
      </c>
    </row>
    <row r="27" spans="1:14" x14ac:dyDescent="0.25">
      <c r="A27" t="s">
        <v>27</v>
      </c>
      <c r="B27" s="23">
        <v>6788</v>
      </c>
      <c r="C27" s="23">
        <v>33387</v>
      </c>
      <c r="D27" s="23">
        <v>30170</v>
      </c>
      <c r="G27" s="21" t="s">
        <v>27</v>
      </c>
      <c r="H27" s="24">
        <v>0.53874484384207422</v>
      </c>
      <c r="I27" s="24">
        <v>0.3915895408392488</v>
      </c>
      <c r="J27" s="24">
        <v>0.36460059661915811</v>
      </c>
    </row>
    <row r="28" spans="1:14" x14ac:dyDescent="0.25">
      <c r="A28" t="s">
        <v>28</v>
      </c>
      <c r="B28" s="23">
        <v>6478</v>
      </c>
      <c r="C28" s="23">
        <v>35263</v>
      </c>
      <c r="D28" s="23">
        <v>32170</v>
      </c>
      <c r="G28" s="21" t="s">
        <v>28</v>
      </c>
      <c r="H28" s="24">
        <v>0.5001543686322939</v>
      </c>
      <c r="I28" s="24">
        <v>0.38456739358534442</v>
      </c>
      <c r="J28" s="24">
        <v>0.36369288156667701</v>
      </c>
    </row>
    <row r="29" spans="1:14" x14ac:dyDescent="0.25">
      <c r="A29" t="s">
        <v>29</v>
      </c>
      <c r="B29" s="23">
        <v>6856</v>
      </c>
      <c r="C29" s="23">
        <v>38932</v>
      </c>
      <c r="D29" s="23">
        <v>33940</v>
      </c>
      <c r="G29" s="21" t="s">
        <v>29</v>
      </c>
      <c r="H29" s="24">
        <v>0.5036464410735122</v>
      </c>
      <c r="I29" s="24">
        <v>0.41361861707592723</v>
      </c>
      <c r="J29" s="24">
        <v>0.38302887448438422</v>
      </c>
    </row>
    <row r="30" spans="1:14" x14ac:dyDescent="0.25">
      <c r="A30" t="s">
        <v>30</v>
      </c>
      <c r="B30" s="23">
        <v>6246</v>
      </c>
      <c r="C30" s="23">
        <v>38635</v>
      </c>
      <c r="D30" s="23">
        <v>32138</v>
      </c>
      <c r="G30" s="21" t="s">
        <v>30</v>
      </c>
      <c r="H30" s="24">
        <v>0.50384245917387127</v>
      </c>
      <c r="I30" s="24">
        <v>0.4264268150640611</v>
      </c>
      <c r="J30" s="24">
        <v>0.38894766320243945</v>
      </c>
    </row>
    <row r="31" spans="1:14" x14ac:dyDescent="0.25">
      <c r="A31" t="s">
        <v>31</v>
      </c>
      <c r="B31" s="23">
        <v>5764</v>
      </c>
      <c r="C31" s="23">
        <v>37985</v>
      </c>
      <c r="D31" s="23">
        <v>31000</v>
      </c>
      <c r="G31" s="21" t="s">
        <v>31</v>
      </c>
      <c r="H31" s="24">
        <v>0.50086745315752945</v>
      </c>
      <c r="I31" s="24">
        <v>0.43069632749769649</v>
      </c>
      <c r="J31" s="24">
        <v>0.38709677419354838</v>
      </c>
    </row>
    <row r="33" spans="1:10" x14ac:dyDescent="0.25">
      <c r="H33" t="s">
        <v>26</v>
      </c>
      <c r="I33" t="s">
        <v>32</v>
      </c>
      <c r="J33" t="s">
        <v>33</v>
      </c>
    </row>
    <row r="34" spans="1:10" x14ac:dyDescent="0.25">
      <c r="B34" t="s">
        <v>26</v>
      </c>
      <c r="C34" t="s">
        <v>32</v>
      </c>
      <c r="D34" t="s">
        <v>33</v>
      </c>
      <c r="G34" t="s">
        <v>27</v>
      </c>
      <c r="H34">
        <v>0.53874484384207422</v>
      </c>
      <c r="I34">
        <v>0.3915895408392488</v>
      </c>
      <c r="J34">
        <v>0.36460059661915811</v>
      </c>
    </row>
    <row r="35" spans="1:10" x14ac:dyDescent="0.25">
      <c r="A35" t="s">
        <v>27</v>
      </c>
      <c r="B35">
        <v>6788</v>
      </c>
      <c r="C35">
        <v>33387</v>
      </c>
      <c r="D35">
        <v>30170</v>
      </c>
      <c r="G35" t="s">
        <v>28</v>
      </c>
      <c r="H35">
        <v>0.5001543686322939</v>
      </c>
      <c r="I35">
        <v>0.38456739358534442</v>
      </c>
      <c r="J35">
        <v>0.36369288156667701</v>
      </c>
    </row>
    <row r="36" spans="1:10" x14ac:dyDescent="0.25">
      <c r="A36" t="s">
        <v>28</v>
      </c>
      <c r="B36">
        <v>6478</v>
      </c>
      <c r="C36">
        <v>35263</v>
      </c>
      <c r="D36">
        <v>32170</v>
      </c>
      <c r="G36" t="s">
        <v>29</v>
      </c>
      <c r="H36">
        <v>0.5036464410735122</v>
      </c>
      <c r="I36">
        <v>0.41361861707592723</v>
      </c>
      <c r="J36">
        <v>0.38302887448438422</v>
      </c>
    </row>
    <row r="37" spans="1:10" x14ac:dyDescent="0.25">
      <c r="A37" t="s">
        <v>29</v>
      </c>
      <c r="B37">
        <v>6856</v>
      </c>
      <c r="C37">
        <v>38932</v>
      </c>
      <c r="D37">
        <v>33940</v>
      </c>
      <c r="G37" t="s">
        <v>30</v>
      </c>
      <c r="H37">
        <v>0.50384245917387127</v>
      </c>
      <c r="I37">
        <v>0.4264268150640611</v>
      </c>
      <c r="J37">
        <v>0.38894766320243945</v>
      </c>
    </row>
    <row r="38" spans="1:10" x14ac:dyDescent="0.25">
      <c r="A38" t="s">
        <v>30</v>
      </c>
      <c r="B38">
        <v>6246</v>
      </c>
      <c r="C38">
        <v>38635</v>
      </c>
      <c r="D38">
        <v>32138</v>
      </c>
      <c r="G38" t="s">
        <v>31</v>
      </c>
      <c r="H38">
        <v>0.50086745315752945</v>
      </c>
      <c r="I38">
        <v>0.43069632749769649</v>
      </c>
      <c r="J38">
        <v>0.38709677419354838</v>
      </c>
    </row>
    <row r="39" spans="1:10" x14ac:dyDescent="0.25">
      <c r="A39" t="s">
        <v>31</v>
      </c>
      <c r="B39">
        <v>5764</v>
      </c>
      <c r="C39">
        <v>37985</v>
      </c>
      <c r="D39">
        <v>31000</v>
      </c>
    </row>
    <row r="42" spans="1:10" x14ac:dyDescent="0.25">
      <c r="B42" t="s">
        <v>80</v>
      </c>
      <c r="C42" t="s">
        <v>81</v>
      </c>
    </row>
    <row r="43" spans="1:10" x14ac:dyDescent="0.25">
      <c r="A43" s="21" t="s">
        <v>26</v>
      </c>
      <c r="B43" s="23">
        <v>7376</v>
      </c>
      <c r="C43" s="23">
        <v>3930</v>
      </c>
    </row>
    <row r="44" spans="1:10" x14ac:dyDescent="0.25">
      <c r="A44" s="22" t="s">
        <v>27</v>
      </c>
      <c r="B44" s="23">
        <v>1903</v>
      </c>
      <c r="C44" s="23">
        <v>950</v>
      </c>
    </row>
    <row r="45" spans="1:10" x14ac:dyDescent="0.25">
      <c r="A45" s="22" t="s">
        <v>28</v>
      </c>
      <c r="B45" s="23">
        <v>1577</v>
      </c>
      <c r="C45" s="23">
        <v>913</v>
      </c>
      <c r="G45" s="25" t="s">
        <v>26</v>
      </c>
      <c r="I45">
        <v>0.11623439000960614</v>
      </c>
    </row>
    <row r="46" spans="1:10" x14ac:dyDescent="0.25">
      <c r="A46" s="22" t="s">
        <v>29</v>
      </c>
      <c r="B46" s="23">
        <v>1811</v>
      </c>
      <c r="C46" s="23">
        <v>852</v>
      </c>
      <c r="G46" s="25" t="s">
        <v>32</v>
      </c>
      <c r="H46">
        <v>6928</v>
      </c>
      <c r="I46">
        <v>0.12266079979293387</v>
      </c>
    </row>
    <row r="47" spans="1:10" x14ac:dyDescent="0.25">
      <c r="A47" s="22" t="s">
        <v>30</v>
      </c>
      <c r="B47" s="23">
        <v>1134</v>
      </c>
      <c r="C47" s="23">
        <v>726</v>
      </c>
      <c r="G47" s="25" t="s">
        <v>33</v>
      </c>
      <c r="H47">
        <v>3400</v>
      </c>
      <c r="I47">
        <v>0.13519820772916796</v>
      </c>
    </row>
    <row r="48" spans="1:10" x14ac:dyDescent="0.25">
      <c r="A48" s="22" t="s">
        <v>31</v>
      </c>
      <c r="B48" s="23">
        <v>951</v>
      </c>
      <c r="C48" s="23">
        <v>489</v>
      </c>
    </row>
    <row r="49" spans="1:8" x14ac:dyDescent="0.25">
      <c r="A49" s="21" t="s">
        <v>32</v>
      </c>
      <c r="B49" s="23">
        <v>30045</v>
      </c>
      <c r="C49" s="23">
        <v>22194</v>
      </c>
      <c r="G49" s="26" t="s">
        <v>82</v>
      </c>
      <c r="H49" s="27" t="s">
        <v>83</v>
      </c>
    </row>
    <row r="50" spans="1:8" x14ac:dyDescent="0.25">
      <c r="A50" s="22" t="s">
        <v>27</v>
      </c>
      <c r="B50" s="23">
        <v>4995</v>
      </c>
      <c r="C50" s="23">
        <v>4587</v>
      </c>
      <c r="F50" s="25" t="s">
        <v>26</v>
      </c>
      <c r="G50">
        <v>1134</v>
      </c>
      <c r="H50">
        <v>726</v>
      </c>
    </row>
    <row r="51" spans="1:8" x14ac:dyDescent="0.25">
      <c r="A51" s="22" t="s">
        <v>28</v>
      </c>
      <c r="B51" s="23">
        <v>6846</v>
      </c>
      <c r="C51" s="23">
        <v>4344</v>
      </c>
      <c r="F51" s="25" t="s">
        <v>32</v>
      </c>
      <c r="G51" s="23">
        <v>6928</v>
      </c>
      <c r="H51" s="23">
        <v>4739</v>
      </c>
    </row>
    <row r="52" spans="1:8" x14ac:dyDescent="0.25">
      <c r="A52" s="22" t="s">
        <v>29</v>
      </c>
      <c r="B52" s="23">
        <v>4149</v>
      </c>
      <c r="C52" s="23">
        <v>5153</v>
      </c>
      <c r="F52" s="25" t="s">
        <v>33</v>
      </c>
      <c r="G52" s="23">
        <v>3400</v>
      </c>
      <c r="H52" s="23">
        <v>4345</v>
      </c>
    </row>
    <row r="53" spans="1:8" x14ac:dyDescent="0.25">
      <c r="A53" s="22" t="s">
        <v>30</v>
      </c>
      <c r="B53" s="23">
        <v>6928</v>
      </c>
      <c r="C53" s="23">
        <v>4739</v>
      </c>
    </row>
    <row r="54" spans="1:8" x14ac:dyDescent="0.25">
      <c r="A54" s="22" t="s">
        <v>31</v>
      </c>
      <c r="B54" s="23">
        <v>7127</v>
      </c>
      <c r="C54" s="23">
        <v>3371</v>
      </c>
    </row>
    <row r="55" spans="1:8" x14ac:dyDescent="0.25">
      <c r="A55" s="21" t="s">
        <v>33</v>
      </c>
      <c r="B55" s="23">
        <v>16500</v>
      </c>
      <c r="C55" s="23">
        <v>19275</v>
      </c>
    </row>
    <row r="56" spans="1:8" x14ac:dyDescent="0.25">
      <c r="A56" s="22" t="s">
        <v>27</v>
      </c>
      <c r="B56" s="23">
        <v>3100</v>
      </c>
      <c r="C56" s="23">
        <v>3150</v>
      </c>
    </row>
    <row r="57" spans="1:8" x14ac:dyDescent="0.25">
      <c r="A57" s="22" t="s">
        <v>28</v>
      </c>
      <c r="B57" s="23">
        <v>3500</v>
      </c>
      <c r="C57" s="23">
        <v>3710</v>
      </c>
    </row>
    <row r="58" spans="1:8" x14ac:dyDescent="0.25">
      <c r="A58" s="22" t="s">
        <v>29</v>
      </c>
      <c r="B58" s="23">
        <v>3200</v>
      </c>
      <c r="C58" s="23">
        <v>4270</v>
      </c>
    </row>
    <row r="59" spans="1:8" x14ac:dyDescent="0.25">
      <c r="A59" s="22" t="s">
        <v>30</v>
      </c>
      <c r="B59" s="23">
        <v>3400</v>
      </c>
      <c r="C59" s="23">
        <v>4345</v>
      </c>
    </row>
    <row r="60" spans="1:8" x14ac:dyDescent="0.25">
      <c r="A60" s="22" t="s">
        <v>31</v>
      </c>
      <c r="B60" s="23">
        <v>3300</v>
      </c>
      <c r="C60" s="23">
        <v>3800</v>
      </c>
    </row>
  </sheetData>
  <mergeCells count="1">
    <mergeCell ref="A1:J1"/>
  </mergeCells>
  <phoneticPr fontId="10" type="noConversion"/>
  <conditionalFormatting sqref="K4:K18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5" right="0.75" top="1" bottom="1" header="0.5" footer="0.5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workbookViewId="0">
      <selection activeCell="E15" sqref="E15"/>
    </sheetView>
  </sheetViews>
  <sheetFormatPr defaultRowHeight="14" x14ac:dyDescent="0.25"/>
  <cols>
    <col min="1" max="1" width="32" customWidth="1"/>
    <col min="2" max="2" width="40" customWidth="1"/>
    <col min="3" max="3" width="20" customWidth="1"/>
  </cols>
  <sheetData>
    <row r="1" spans="1:2" ht="16.5" x14ac:dyDescent="0.35">
      <c r="A1" s="12" t="s">
        <v>36</v>
      </c>
    </row>
    <row r="3" spans="1:2" ht="14.5" x14ac:dyDescent="0.3">
      <c r="A3" s="13" t="s">
        <v>37</v>
      </c>
    </row>
    <row r="4" spans="1:2" ht="14.5" x14ac:dyDescent="0.3">
      <c r="A4" t="s">
        <v>38</v>
      </c>
      <c r="B4" s="19" t="s">
        <v>77</v>
      </c>
    </row>
    <row r="5" spans="1:2" ht="15" x14ac:dyDescent="0.35">
      <c r="A5" t="s">
        <v>39</v>
      </c>
      <c r="B5" s="11" t="str">
        <f>VLOOKUP(B4, 公司信息表!A4:E6, 2, FALSE)</f>
        <v>百威亚太 (Budweiser APAC)</v>
      </c>
    </row>
    <row r="6" spans="1:2" ht="15" x14ac:dyDescent="0.35">
      <c r="A6" t="s">
        <v>40</v>
      </c>
      <c r="B6" s="11">
        <f>VLOOKUP(B4, 公司信息表!A4:E6, 4, FALSE)</f>
        <v>2019</v>
      </c>
    </row>
    <row r="7" spans="1:2" ht="15" x14ac:dyDescent="0.35">
      <c r="A7" t="s">
        <v>41</v>
      </c>
      <c r="B7" s="11">
        <f>VLOOKUP(B4, 公司信息表!A4:E6, 5, FALSE)</f>
        <v>25000</v>
      </c>
    </row>
    <row r="9" spans="1:2" ht="14.5" x14ac:dyDescent="0.3">
      <c r="A9" s="13" t="s">
        <v>42</v>
      </c>
    </row>
    <row r="10" spans="1:2" ht="15" x14ac:dyDescent="0.35">
      <c r="A10" t="s">
        <v>43</v>
      </c>
      <c r="B10" s="11" t="str">
        <f>_xlfn.XLOOKUP(B4, 公司信息表!A4:A6, 公司信息表!B4:B6)</f>
        <v>百威亚太 (Budweiser APAC)</v>
      </c>
    </row>
    <row r="11" spans="1:2" ht="15" x14ac:dyDescent="0.35">
      <c r="A11" t="s">
        <v>44</v>
      </c>
      <c r="B11" s="11">
        <f>_xlfn.XLOOKUP(B4, 公司信息表!A4:A6, 公司信息表!D4:D6)</f>
        <v>2019</v>
      </c>
    </row>
    <row r="13" spans="1:2" ht="15" x14ac:dyDescent="0.35">
      <c r="A13" s="14" t="s">
        <v>45</v>
      </c>
    </row>
    <row r="14" spans="1:2" ht="15" x14ac:dyDescent="0.35">
      <c r="A14" s="15" t="s">
        <v>46</v>
      </c>
    </row>
    <row r="16" spans="1:2" ht="14.5" x14ac:dyDescent="0.3">
      <c r="A16" s="13" t="s">
        <v>47</v>
      </c>
    </row>
    <row r="17" spans="1:3" ht="15" x14ac:dyDescent="0.35">
      <c r="A17" t="s">
        <v>48</v>
      </c>
      <c r="B17" s="11" t="s">
        <v>49</v>
      </c>
      <c r="C17">
        <f>COUNTIFS(财务数据表!C3:C18,"FY2024",财务数据表!N3:N18,"&lt;0")</f>
        <v>3</v>
      </c>
    </row>
    <row r="18" spans="1:3" ht="15" x14ac:dyDescent="0.35">
      <c r="A18" t="s">
        <v>50</v>
      </c>
      <c r="B18" s="11" t="s">
        <v>51</v>
      </c>
      <c r="C18">
        <f>COUNTIF(财务数据表!K:K,"&gt;50%")</f>
        <v>5</v>
      </c>
    </row>
    <row r="20" spans="1:3" x14ac:dyDescent="0.25">
      <c r="A20" t="s">
        <v>52</v>
      </c>
    </row>
    <row r="21" spans="1:3" ht="15" x14ac:dyDescent="0.35">
      <c r="A21" s="11"/>
    </row>
  </sheetData>
  <phoneticPr fontId="10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tabSelected="1" workbookViewId="0">
      <selection activeCell="L33" sqref="L33"/>
    </sheetView>
  </sheetViews>
  <sheetFormatPr defaultRowHeight="14" x14ac:dyDescent="0.25"/>
  <cols>
    <col min="1" max="1" width="65" customWidth="1"/>
  </cols>
  <sheetData>
    <row r="1" spans="1:1" ht="16.5" x14ac:dyDescent="0.35">
      <c r="A1" s="12" t="s">
        <v>53</v>
      </c>
    </row>
    <row r="3" spans="1:1" ht="15.5" x14ac:dyDescent="0.35">
      <c r="A3" s="16" t="s">
        <v>54</v>
      </c>
    </row>
    <row r="4" spans="1:1" x14ac:dyDescent="0.25">
      <c r="A4" t="s">
        <v>55</v>
      </c>
    </row>
    <row r="6" spans="1:1" ht="15.5" x14ac:dyDescent="0.35">
      <c r="A6" s="16" t="s">
        <v>56</v>
      </c>
    </row>
    <row r="7" spans="1:1" x14ac:dyDescent="0.25">
      <c r="A7" t="s">
        <v>57</v>
      </c>
    </row>
    <row r="9" spans="1:1" ht="15.5" x14ac:dyDescent="0.35">
      <c r="A9" s="16" t="s">
        <v>58</v>
      </c>
    </row>
    <row r="10" spans="1:1" x14ac:dyDescent="0.25">
      <c r="A10" t="s">
        <v>59</v>
      </c>
    </row>
  </sheetData>
  <phoneticPr fontId="10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1"/>
  <sheetViews>
    <sheetView workbookViewId="0"/>
  </sheetViews>
  <sheetFormatPr defaultRowHeight="14" x14ac:dyDescent="0.25"/>
  <cols>
    <col min="1" max="1" width="65" customWidth="1"/>
  </cols>
  <sheetData>
    <row r="1" spans="1:1" ht="16.5" x14ac:dyDescent="0.35">
      <c r="A1" s="12" t="s">
        <v>60</v>
      </c>
    </row>
    <row r="3" spans="1:1" ht="14.5" x14ac:dyDescent="0.3">
      <c r="A3" s="6" t="s">
        <v>61</v>
      </c>
    </row>
    <row r="5" spans="1:1" ht="14.5" x14ac:dyDescent="0.3">
      <c r="A5" s="13" t="s">
        <v>62</v>
      </c>
    </row>
    <row r="6" spans="1:1" ht="14.5" x14ac:dyDescent="0.3">
      <c r="A6" s="13" t="s">
        <v>63</v>
      </c>
    </row>
    <row r="7" spans="1:1" ht="14.5" x14ac:dyDescent="0.3">
      <c r="A7" s="13" t="s">
        <v>64</v>
      </c>
    </row>
    <row r="8" spans="1:1" ht="14.5" x14ac:dyDescent="0.3">
      <c r="A8" s="13" t="s">
        <v>65</v>
      </c>
    </row>
    <row r="9" spans="1:1" ht="14.5" x14ac:dyDescent="0.3">
      <c r="A9" s="13" t="s">
        <v>66</v>
      </c>
    </row>
    <row r="11" spans="1:1" ht="14.5" x14ac:dyDescent="0.3">
      <c r="A11" s="13" t="s">
        <v>67</v>
      </c>
    </row>
    <row r="12" spans="1:1" ht="14.5" x14ac:dyDescent="0.3">
      <c r="A12" s="6" t="s">
        <v>68</v>
      </c>
    </row>
    <row r="13" spans="1:1" ht="14.5" x14ac:dyDescent="0.3">
      <c r="A13" s="6" t="s">
        <v>69</v>
      </c>
    </row>
    <row r="14" spans="1:1" ht="14.5" x14ac:dyDescent="0.3">
      <c r="A14" s="6" t="s">
        <v>70</v>
      </c>
    </row>
    <row r="15" spans="1:1" ht="14.5" x14ac:dyDescent="0.3">
      <c r="A15" s="6" t="s">
        <v>71</v>
      </c>
    </row>
    <row r="16" spans="1:1" ht="14.5" x14ac:dyDescent="0.3">
      <c r="A16" s="6" t="s">
        <v>72</v>
      </c>
    </row>
    <row r="17" spans="1:1" ht="14.5" x14ac:dyDescent="0.3">
      <c r="A17" s="6" t="s">
        <v>73</v>
      </c>
    </row>
    <row r="18" spans="1:1" ht="14.5" x14ac:dyDescent="0.3">
      <c r="A18" s="6" t="s">
        <v>74</v>
      </c>
    </row>
    <row r="20" spans="1:1" ht="15" x14ac:dyDescent="0.35">
      <c r="A20" s="10" t="s">
        <v>75</v>
      </c>
    </row>
    <row r="21" spans="1:1" ht="15" x14ac:dyDescent="0.35">
      <c r="A21" s="15" t="s">
        <v>76</v>
      </c>
    </row>
  </sheetData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公司信息表</vt:lpstr>
      <vt:lpstr>Sheet1</vt:lpstr>
      <vt:lpstr>财务数据表</vt:lpstr>
      <vt:lpstr>查询面板</vt:lpstr>
      <vt:lpstr>图表区</vt:lpstr>
      <vt:lpstr>使用说明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2564247197@qq.com</cp:lastModifiedBy>
  <dcterms:created xsi:type="dcterms:W3CDTF">2026-07-28T15:39:30Z</dcterms:created>
  <dcterms:modified xsi:type="dcterms:W3CDTF">2026-07-28T17:12:28Z</dcterms:modified>
</cp:coreProperties>
</file>